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29"/>
  <workbookPr/>
  <mc:AlternateContent xmlns:mc="http://schemas.openxmlformats.org/markup-compatibility/2006">
    <mc:Choice Requires="x15">
      <x15ac:absPath xmlns:x15ac="http://schemas.microsoft.com/office/spreadsheetml/2010/11/ac" url="C:\Users\pe002369\Desktop\"/>
    </mc:Choice>
  </mc:AlternateContent>
  <xr:revisionPtr revIDLastSave="1" documentId="11_044EB6FE9812F062034D00B1B30382FD126EDB1E" xr6:coauthVersionLast="47" xr6:coauthVersionMax="47" xr10:uidLastSave="{B1E12DA2-09F1-406B-979B-A47CBE4D33B0}"/>
  <bookViews>
    <workbookView xWindow="0" yWindow="0" windowWidth="2370" windowHeight="0" firstSheet="8" xr2:uid="{00000000-000D-0000-FFFF-FFFF00000000}"/>
  </bookViews>
  <sheets>
    <sheet name="Resumo" sheetId="2" r:id="rId1"/>
    <sheet name="Gerente de Facilities" sheetId="14" r:id="rId2"/>
    <sheet name="Encarregado de Limpeza" sheetId="3" r:id="rId3"/>
    <sheet name="Auxiliar de Serviços Gerais" sheetId="1" r:id="rId4"/>
    <sheet name="Ofícial de manutenção" sheetId="17" r:id="rId5"/>
    <sheet name="copeira" sheetId="4" r:id="rId6"/>
    <sheet name="almoxarife" sheetId="15" r:id="rId7"/>
    <sheet name="Porteiro" sheetId="12" r:id="rId8"/>
    <sheet name="jardineiro" sheetId="13" r:id="rId9"/>
    <sheet name="Recepcionista" sheetId="20" r:id="rId10"/>
    <sheet name="Auxiliar de manutençao" sheetId="16" r:id="rId11"/>
    <sheet name="Auxiliar de mecânico" sheetId="18" r:id="rId12"/>
    <sheet name="Mecânico" sheetId="19" r:id="rId1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4" l="1"/>
  <c r="H93" i="3" l="1"/>
  <c r="G94" i="19"/>
  <c r="G93" i="19"/>
  <c r="G91" i="19" s="1"/>
  <c r="G94" i="18"/>
  <c r="G93" i="18"/>
  <c r="G91" i="18" s="1"/>
  <c r="G94" i="16"/>
  <c r="G93" i="16"/>
  <c r="G91" i="16" s="1"/>
  <c r="G92" i="20"/>
  <c r="G91" i="20"/>
  <c r="G89" i="20" s="1"/>
  <c r="G94" i="13"/>
  <c r="G93" i="13"/>
  <c r="G91" i="13" s="1"/>
  <c r="G92" i="12"/>
  <c r="G91" i="12"/>
  <c r="G89" i="12" s="1"/>
  <c r="G94" i="15"/>
  <c r="G93" i="15"/>
  <c r="G91" i="15" s="1"/>
  <c r="G93" i="4"/>
  <c r="G92" i="4"/>
  <c r="G90" i="4" s="1"/>
  <c r="G94" i="17"/>
  <c r="G93" i="17"/>
  <c r="G91" i="17" s="1"/>
  <c r="G95" i="1"/>
  <c r="G94" i="1"/>
  <c r="G92" i="1" s="1"/>
  <c r="G92" i="3"/>
  <c r="G91" i="3"/>
  <c r="H95" i="19"/>
  <c r="H95" i="18"/>
  <c r="H95" i="16"/>
  <c r="H93" i="20"/>
  <c r="H95" i="13"/>
  <c r="H93" i="12"/>
  <c r="H95" i="15"/>
  <c r="H95" i="17"/>
  <c r="H96" i="1"/>
  <c r="G93" i="14"/>
  <c r="G92" i="14"/>
  <c r="G90" i="14" s="1"/>
  <c r="G89" i="3" l="1"/>
  <c r="J19" i="14"/>
  <c r="J27" i="18" l="1"/>
  <c r="J27" i="15"/>
  <c r="J78" i="15" s="1"/>
  <c r="H104" i="15" s="1"/>
  <c r="J26" i="14"/>
  <c r="J26" i="4"/>
  <c r="J28" i="1"/>
  <c r="F111" i="15"/>
  <c r="I88" i="15"/>
  <c r="H63" i="15"/>
  <c r="H65" i="15" s="1"/>
  <c r="H71" i="15" s="1"/>
  <c r="H55" i="15"/>
  <c r="H70" i="15" s="1"/>
  <c r="H47" i="15"/>
  <c r="H69" i="15" s="1"/>
  <c r="H43" i="15"/>
  <c r="H68" i="15" s="1"/>
  <c r="H39" i="15"/>
  <c r="H30" i="15" s="1"/>
  <c r="Q20" i="15"/>
  <c r="Q19" i="15"/>
  <c r="Q18" i="15"/>
  <c r="R17" i="15"/>
  <c r="P17" i="15"/>
  <c r="Q17" i="15" s="1"/>
  <c r="G17" i="15"/>
  <c r="G18" i="15" s="1"/>
  <c r="G19" i="15" s="1"/>
  <c r="J7" i="15"/>
  <c r="J6" i="15"/>
  <c r="S17" i="15" l="1"/>
  <c r="H17" i="15" s="1"/>
  <c r="J17" i="15" s="1"/>
  <c r="J8" i="15"/>
  <c r="J19" i="15"/>
  <c r="G20" i="15"/>
  <c r="J18" i="15"/>
  <c r="J9" i="15"/>
  <c r="J13" i="15"/>
  <c r="J20" i="15"/>
  <c r="H67" i="15"/>
  <c r="F109" i="20"/>
  <c r="I86" i="20"/>
  <c r="H61" i="20"/>
  <c r="H63" i="20" s="1"/>
  <c r="H69" i="20" s="1"/>
  <c r="H53" i="20"/>
  <c r="H68" i="20" s="1"/>
  <c r="H45" i="20"/>
  <c r="H67" i="20" s="1"/>
  <c r="H41" i="20"/>
  <c r="H66" i="20" s="1"/>
  <c r="H37" i="20"/>
  <c r="H28" i="20" s="1"/>
  <c r="J25" i="20"/>
  <c r="J76" i="20" s="1"/>
  <c r="H102" i="20" s="1"/>
  <c r="Q20" i="20"/>
  <c r="H20" i="20"/>
  <c r="Q19" i="20"/>
  <c r="H19" i="20" s="1"/>
  <c r="Q18" i="20"/>
  <c r="H18" i="20" s="1"/>
  <c r="R17" i="20"/>
  <c r="P17" i="20"/>
  <c r="Q17" i="20" s="1"/>
  <c r="G17" i="20"/>
  <c r="G18" i="20" s="1"/>
  <c r="G19" i="20" s="1"/>
  <c r="J7" i="20"/>
  <c r="J6" i="20"/>
  <c r="J8" i="20" s="1"/>
  <c r="J9" i="20" s="1"/>
  <c r="J21" i="15" l="1"/>
  <c r="J77" i="15" s="1"/>
  <c r="H103" i="15" s="1"/>
  <c r="H72" i="15"/>
  <c r="J59" i="15"/>
  <c r="J38" i="15"/>
  <c r="J34" i="15"/>
  <c r="J61" i="15"/>
  <c r="J36" i="15"/>
  <c r="J32" i="15"/>
  <c r="J14" i="15"/>
  <c r="J67" i="15" s="1"/>
  <c r="J62" i="15"/>
  <c r="J58" i="15"/>
  <c r="J41" i="15"/>
  <c r="J37" i="15"/>
  <c r="J33" i="15"/>
  <c r="J60" i="15"/>
  <c r="J35" i="15"/>
  <c r="J31" i="15"/>
  <c r="S17" i="20"/>
  <c r="H17" i="20" s="1"/>
  <c r="J17" i="20" s="1"/>
  <c r="J19" i="20"/>
  <c r="G20" i="20"/>
  <c r="J20" i="20" s="1"/>
  <c r="J18" i="20"/>
  <c r="J13" i="20"/>
  <c r="H65" i="20"/>
  <c r="J21" i="20" l="1"/>
  <c r="J75" i="20" s="1"/>
  <c r="H101" i="20" s="1"/>
  <c r="J39" i="15"/>
  <c r="J46" i="15"/>
  <c r="J42" i="15"/>
  <c r="J52" i="15"/>
  <c r="J49" i="15"/>
  <c r="J45" i="15"/>
  <c r="J47" i="15" s="1"/>
  <c r="J76" i="15"/>
  <c r="J68" i="15"/>
  <c r="J69" i="15"/>
  <c r="J63" i="15"/>
  <c r="J43" i="15"/>
  <c r="J57" i="20"/>
  <c r="J36" i="20"/>
  <c r="J32" i="20"/>
  <c r="J58" i="20"/>
  <c r="J33" i="20"/>
  <c r="J29" i="20"/>
  <c r="J59" i="20"/>
  <c r="J34" i="20"/>
  <c r="J30" i="20"/>
  <c r="J14" i="20"/>
  <c r="J65" i="20" s="1"/>
  <c r="J60" i="20"/>
  <c r="J56" i="20"/>
  <c r="J39" i="20"/>
  <c r="J35" i="20"/>
  <c r="J31" i="20"/>
  <c r="H70" i="20"/>
  <c r="J50" i="15" l="1"/>
  <c r="J64" i="15"/>
  <c r="J65" i="15" s="1"/>
  <c r="J71" i="15" s="1"/>
  <c r="H102" i="15"/>
  <c r="J54" i="15"/>
  <c r="J53" i="15"/>
  <c r="J51" i="15"/>
  <c r="J61" i="20"/>
  <c r="J62" i="20" s="1"/>
  <c r="J44" i="20"/>
  <c r="J40" i="20"/>
  <c r="J41" i="20" s="1"/>
  <c r="J74" i="20"/>
  <c r="J50" i="20"/>
  <c r="J47" i="20"/>
  <c r="J43" i="20"/>
  <c r="J67" i="20"/>
  <c r="J66" i="20"/>
  <c r="J37" i="20"/>
  <c r="J45" i="20" l="1"/>
  <c r="J55" i="15"/>
  <c r="J70" i="15" s="1"/>
  <c r="J72" i="15" s="1"/>
  <c r="J79" i="15" s="1"/>
  <c r="H105" i="15" s="1"/>
  <c r="J80" i="15"/>
  <c r="J63" i="20"/>
  <c r="J69" i="20" s="1"/>
  <c r="H100" i="20"/>
  <c r="J52" i="20"/>
  <c r="J49" i="20"/>
  <c r="J51" i="20"/>
  <c r="J48" i="20"/>
  <c r="J53" i="20" l="1"/>
  <c r="J68" i="20" s="1"/>
  <c r="J70" i="20" s="1"/>
  <c r="J77" i="20" s="1"/>
  <c r="H103" i="20" s="1"/>
  <c r="H83" i="15"/>
  <c r="H85" i="15" s="1"/>
  <c r="J87" i="15" s="1"/>
  <c r="J90" i="15" s="1"/>
  <c r="J78" i="20" l="1"/>
  <c r="H91" i="15"/>
  <c r="H94" i="15"/>
  <c r="H97" i="15"/>
  <c r="H93" i="15"/>
  <c r="H81" i="20"/>
  <c r="H83" i="20" s="1"/>
  <c r="H98" i="15" l="1"/>
  <c r="J85" i="20"/>
  <c r="J88" i="20" s="1"/>
  <c r="H91" i="20" s="1"/>
  <c r="H106" i="15"/>
  <c r="H107" i="15" s="1"/>
  <c r="G111" i="15" s="1"/>
  <c r="H89" i="20" l="1"/>
  <c r="H95" i="20"/>
  <c r="H92" i="20"/>
  <c r="H96" i="20" s="1"/>
  <c r="H104" i="20" s="1"/>
  <c r="H105" i="20" s="1"/>
  <c r="G109" i="20" s="1"/>
  <c r="H111" i="15"/>
  <c r="H112" i="15" s="1"/>
  <c r="H113" i="15" s="1"/>
  <c r="E10" i="2"/>
  <c r="F10" i="2" s="1"/>
  <c r="H109" i="20" l="1"/>
  <c r="H110" i="20" s="1"/>
  <c r="H111" i="20" s="1"/>
  <c r="E9" i="2"/>
  <c r="F9" i="2" s="1"/>
  <c r="J27" i="19"/>
  <c r="J27" i="16"/>
  <c r="J78" i="16" s="1"/>
  <c r="H104" i="16" s="1"/>
  <c r="J27" i="13"/>
  <c r="J25" i="12"/>
  <c r="J27" i="17"/>
  <c r="J25" i="3"/>
  <c r="F111" i="19"/>
  <c r="I88" i="19"/>
  <c r="H63" i="19"/>
  <c r="H65" i="19" s="1"/>
  <c r="H71" i="19" s="1"/>
  <c r="H55" i="19"/>
  <c r="H70" i="19" s="1"/>
  <c r="H47" i="19"/>
  <c r="H69" i="19" s="1"/>
  <c r="H43" i="19"/>
  <c r="H68" i="19" s="1"/>
  <c r="H39" i="19"/>
  <c r="H67" i="19" s="1"/>
  <c r="H30" i="19"/>
  <c r="J78" i="19"/>
  <c r="H104" i="19" s="1"/>
  <c r="Q20" i="19"/>
  <c r="H20" i="19" s="1"/>
  <c r="R19" i="19"/>
  <c r="P19" i="19"/>
  <c r="Q19" i="19" s="1"/>
  <c r="S19" i="19" s="1"/>
  <c r="H19" i="19" s="1"/>
  <c r="G19" i="19"/>
  <c r="G20" i="19" s="1"/>
  <c r="J15" i="19"/>
  <c r="J14" i="19"/>
  <c r="J7" i="19"/>
  <c r="J6" i="19"/>
  <c r="F111" i="18"/>
  <c r="I88" i="18"/>
  <c r="H63" i="18"/>
  <c r="H65" i="18" s="1"/>
  <c r="H71" i="18" s="1"/>
  <c r="H55" i="18"/>
  <c r="H70" i="18" s="1"/>
  <c r="H47" i="18"/>
  <c r="H69" i="18" s="1"/>
  <c r="H43" i="18"/>
  <c r="H68" i="18" s="1"/>
  <c r="H39" i="18"/>
  <c r="H67" i="18" s="1"/>
  <c r="J78" i="18"/>
  <c r="H104" i="18" s="1"/>
  <c r="Q20" i="18"/>
  <c r="H20" i="18" s="1"/>
  <c r="R19" i="18"/>
  <c r="P19" i="18"/>
  <c r="Q19" i="18" s="1"/>
  <c r="G19" i="18"/>
  <c r="G20" i="18" s="1"/>
  <c r="J15" i="18"/>
  <c r="J14" i="18"/>
  <c r="J7" i="18"/>
  <c r="J6" i="18"/>
  <c r="J8" i="18" s="1"/>
  <c r="J15" i="16"/>
  <c r="J14" i="16"/>
  <c r="F111" i="16"/>
  <c r="I88" i="16"/>
  <c r="H63" i="16"/>
  <c r="H65" i="16" s="1"/>
  <c r="H71" i="16" s="1"/>
  <c r="H55" i="16"/>
  <c r="H70" i="16" s="1"/>
  <c r="H47" i="16"/>
  <c r="H69" i="16" s="1"/>
  <c r="H43" i="16"/>
  <c r="H68" i="16" s="1"/>
  <c r="H39" i="16"/>
  <c r="H67" i="16" s="1"/>
  <c r="H30" i="16"/>
  <c r="Q20" i="16"/>
  <c r="H20" i="16" s="1"/>
  <c r="R19" i="16"/>
  <c r="P19" i="16"/>
  <c r="Q19" i="16" s="1"/>
  <c r="G19" i="16"/>
  <c r="G20" i="16" s="1"/>
  <c r="J7" i="16"/>
  <c r="J6" i="16"/>
  <c r="J8" i="16" s="1"/>
  <c r="J15" i="17"/>
  <c r="J14" i="17"/>
  <c r="J19" i="19" l="1"/>
  <c r="J20" i="19"/>
  <c r="S19" i="18"/>
  <c r="H19" i="18" s="1"/>
  <c r="J19" i="18" s="1"/>
  <c r="H30" i="18"/>
  <c r="J21" i="19"/>
  <c r="J77" i="19" s="1"/>
  <c r="H103" i="19" s="1"/>
  <c r="S19" i="16"/>
  <c r="H19" i="16" s="1"/>
  <c r="J19" i="16" s="1"/>
  <c r="J8" i="19"/>
  <c r="J9" i="19" s="1"/>
  <c r="H72" i="19"/>
  <c r="J9" i="18"/>
  <c r="J13" i="18"/>
  <c r="J16" i="18" s="1"/>
  <c r="J20" i="18"/>
  <c r="H72" i="18"/>
  <c r="J9" i="16"/>
  <c r="J13" i="16"/>
  <c r="J16" i="16" s="1"/>
  <c r="H72" i="16"/>
  <c r="J20" i="16"/>
  <c r="J21" i="18" l="1"/>
  <c r="J77" i="18" s="1"/>
  <c r="H103" i="18" s="1"/>
  <c r="J21" i="16"/>
  <c r="J77" i="16" s="1"/>
  <c r="H103" i="16" s="1"/>
  <c r="J13" i="19"/>
  <c r="J59" i="19"/>
  <c r="J34" i="19"/>
  <c r="J60" i="19"/>
  <c r="J35" i="19"/>
  <c r="J61" i="19"/>
  <c r="J36" i="19"/>
  <c r="J32" i="19"/>
  <c r="J62" i="19"/>
  <c r="J58" i="19"/>
  <c r="J41" i="19"/>
  <c r="J37" i="19"/>
  <c r="J33" i="19"/>
  <c r="J59" i="18"/>
  <c r="J38" i="18"/>
  <c r="J34" i="18"/>
  <c r="J60" i="18"/>
  <c r="J35" i="18"/>
  <c r="J31" i="18"/>
  <c r="J61" i="18"/>
  <c r="J36" i="18"/>
  <c r="J32" i="18"/>
  <c r="J62" i="18"/>
  <c r="J58" i="18"/>
  <c r="J63" i="18" s="1"/>
  <c r="J41" i="18"/>
  <c r="J37" i="18"/>
  <c r="J33" i="18"/>
  <c r="J59" i="16"/>
  <c r="J38" i="16"/>
  <c r="J34" i="16"/>
  <c r="J60" i="16"/>
  <c r="J35" i="16"/>
  <c r="J31" i="16"/>
  <c r="J61" i="16"/>
  <c r="J36" i="16"/>
  <c r="J32" i="16"/>
  <c r="J62" i="16"/>
  <c r="J58" i="16"/>
  <c r="J41" i="16"/>
  <c r="J37" i="16"/>
  <c r="J33" i="16"/>
  <c r="J38" i="19" l="1"/>
  <c r="J16" i="19"/>
  <c r="J46" i="19" s="1"/>
  <c r="J31" i="19"/>
  <c r="J42" i="19"/>
  <c r="J43" i="19" s="1"/>
  <c r="J76" i="19"/>
  <c r="J52" i="19"/>
  <c r="J45" i="19"/>
  <c r="J68" i="19"/>
  <c r="J69" i="19"/>
  <c r="J39" i="19"/>
  <c r="J63" i="19"/>
  <c r="J46" i="18"/>
  <c r="J42" i="18"/>
  <c r="J43" i="18" s="1"/>
  <c r="J76" i="18"/>
  <c r="J52" i="18"/>
  <c r="J49" i="18"/>
  <c r="J45" i="18"/>
  <c r="J67" i="18"/>
  <c r="J68" i="18"/>
  <c r="J69" i="18"/>
  <c r="J39" i="18"/>
  <c r="J64" i="18"/>
  <c r="J65" i="18" s="1"/>
  <c r="J71" i="18" s="1"/>
  <c r="J46" i="16"/>
  <c r="J42" i="16"/>
  <c r="J43" i="16" s="1"/>
  <c r="J76" i="16"/>
  <c r="J52" i="16"/>
  <c r="J49" i="16"/>
  <c r="J45" i="16"/>
  <c r="J68" i="16"/>
  <c r="J67" i="16"/>
  <c r="J69" i="16"/>
  <c r="J39" i="16"/>
  <c r="J63" i="16"/>
  <c r="J47" i="16" l="1"/>
  <c r="J67" i="19"/>
  <c r="J49" i="19"/>
  <c r="J47" i="19"/>
  <c r="J54" i="19"/>
  <c r="J51" i="19"/>
  <c r="J53" i="19"/>
  <c r="J50" i="19"/>
  <c r="J64" i="19"/>
  <c r="J65" i="19" s="1"/>
  <c r="J71" i="19" s="1"/>
  <c r="H102" i="19"/>
  <c r="J54" i="18"/>
  <c r="J51" i="18"/>
  <c r="J53" i="18"/>
  <c r="J50" i="18"/>
  <c r="J47" i="18"/>
  <c r="H102" i="18"/>
  <c r="J54" i="16"/>
  <c r="J51" i="16"/>
  <c r="J53" i="16"/>
  <c r="J50" i="16"/>
  <c r="J55" i="16" s="1"/>
  <c r="J70" i="16" s="1"/>
  <c r="J64" i="16"/>
  <c r="J65" i="16" s="1"/>
  <c r="J71" i="16" s="1"/>
  <c r="H102" i="16"/>
  <c r="J72" i="16" l="1"/>
  <c r="J79" i="16" s="1"/>
  <c r="J55" i="19"/>
  <c r="J70" i="19" s="1"/>
  <c r="J55" i="18"/>
  <c r="J70" i="18" s="1"/>
  <c r="J72" i="18" s="1"/>
  <c r="J79" i="18" s="1"/>
  <c r="H105" i="18" s="1"/>
  <c r="J72" i="19"/>
  <c r="J79" i="19" s="1"/>
  <c r="J80" i="19" s="1"/>
  <c r="J80" i="18"/>
  <c r="H105" i="16"/>
  <c r="J80" i="16"/>
  <c r="H105" i="19" l="1"/>
  <c r="H83" i="19"/>
  <c r="H85" i="19" s="1"/>
  <c r="J87" i="19" s="1"/>
  <c r="J90" i="19" s="1"/>
  <c r="H91" i="19" s="1"/>
  <c r="H83" i="18"/>
  <c r="H85" i="18" s="1"/>
  <c r="H83" i="16"/>
  <c r="H85" i="16" s="1"/>
  <c r="J87" i="18" l="1"/>
  <c r="J90" i="18" s="1"/>
  <c r="H94" i="18" s="1"/>
  <c r="H93" i="19"/>
  <c r="H94" i="19"/>
  <c r="H97" i="19"/>
  <c r="J87" i="16"/>
  <c r="J90" i="16" s="1"/>
  <c r="H98" i="19" l="1"/>
  <c r="H91" i="18"/>
  <c r="H93" i="18"/>
  <c r="H97" i="18"/>
  <c r="H106" i="19"/>
  <c r="H107" i="19" s="1"/>
  <c r="G111" i="19" s="1"/>
  <c r="H91" i="16"/>
  <c r="H93" i="16"/>
  <c r="H94" i="16"/>
  <c r="H97" i="16"/>
  <c r="H98" i="16" l="1"/>
  <c r="H98" i="18"/>
  <c r="H106" i="18" s="1"/>
  <c r="H107" i="18" s="1"/>
  <c r="G111" i="18" s="1"/>
  <c r="H111" i="19"/>
  <c r="H112" i="19" s="1"/>
  <c r="H113" i="19" s="1"/>
  <c r="E14" i="2"/>
  <c r="F14" i="2" s="1"/>
  <c r="H106" i="16"/>
  <c r="H107" i="16" s="1"/>
  <c r="G111" i="16" s="1"/>
  <c r="H111" i="18" l="1"/>
  <c r="H112" i="18" s="1"/>
  <c r="H113" i="18" s="1"/>
  <c r="E15" i="2"/>
  <c r="F15" i="2" s="1"/>
  <c r="H111" i="16"/>
  <c r="H112" i="16" s="1"/>
  <c r="H113" i="16" s="1"/>
  <c r="E13" i="2"/>
  <c r="F13" i="2" s="1"/>
  <c r="F111" i="17"/>
  <c r="I88" i="17"/>
  <c r="H63" i="17"/>
  <c r="H65" i="17" s="1"/>
  <c r="H71" i="17" s="1"/>
  <c r="H55" i="17"/>
  <c r="H70" i="17" s="1"/>
  <c r="H47" i="17"/>
  <c r="H69" i="17" s="1"/>
  <c r="H43" i="17"/>
  <c r="H68" i="17" s="1"/>
  <c r="H39" i="17"/>
  <c r="H67" i="17" s="1"/>
  <c r="Q20" i="17"/>
  <c r="H20" i="17" s="1"/>
  <c r="R19" i="17"/>
  <c r="P19" i="17"/>
  <c r="Q19" i="17" s="1"/>
  <c r="G19" i="17"/>
  <c r="G20" i="17" s="1"/>
  <c r="J7" i="17"/>
  <c r="J6" i="17"/>
  <c r="F110" i="14"/>
  <c r="I87" i="14"/>
  <c r="H62" i="14"/>
  <c r="H64" i="14" s="1"/>
  <c r="H70" i="14" s="1"/>
  <c r="H54" i="14"/>
  <c r="H69" i="14" s="1"/>
  <c r="H46" i="14"/>
  <c r="H68" i="14" s="1"/>
  <c r="H42" i="14"/>
  <c r="H67" i="14" s="1"/>
  <c r="H38" i="14"/>
  <c r="H66" i="14" s="1"/>
  <c r="J7" i="14"/>
  <c r="J6" i="14"/>
  <c r="F111" i="13"/>
  <c r="I88" i="13"/>
  <c r="H63" i="13"/>
  <c r="H65" i="13" s="1"/>
  <c r="H71" i="13" s="1"/>
  <c r="H55" i="13"/>
  <c r="H70" i="13" s="1"/>
  <c r="H47" i="13"/>
  <c r="H69" i="13" s="1"/>
  <c r="H43" i="13"/>
  <c r="H68" i="13" s="1"/>
  <c r="H39" i="13"/>
  <c r="H67" i="13" s="1"/>
  <c r="J78" i="13"/>
  <c r="H104" i="13" s="1"/>
  <c r="Q20" i="13"/>
  <c r="H20" i="13" s="1"/>
  <c r="Q19" i="13"/>
  <c r="H19" i="13" s="1"/>
  <c r="Q18" i="13"/>
  <c r="H18" i="13" s="1"/>
  <c r="R17" i="13"/>
  <c r="P17" i="13"/>
  <c r="Q17" i="13" s="1"/>
  <c r="G17" i="13"/>
  <c r="G18" i="13" s="1"/>
  <c r="J7" i="13"/>
  <c r="J6" i="13"/>
  <c r="J8" i="13" s="1"/>
  <c r="F109" i="12"/>
  <c r="I86" i="12"/>
  <c r="H61" i="12"/>
  <c r="H63" i="12" s="1"/>
  <c r="H69" i="12" s="1"/>
  <c r="H53" i="12"/>
  <c r="H68" i="12" s="1"/>
  <c r="H45" i="12"/>
  <c r="H67" i="12" s="1"/>
  <c r="H41" i="12"/>
  <c r="H66" i="12" s="1"/>
  <c r="H37" i="12"/>
  <c r="H65" i="12" s="1"/>
  <c r="J76" i="12"/>
  <c r="H102" i="12" s="1"/>
  <c r="Q20" i="12"/>
  <c r="H20" i="12" s="1"/>
  <c r="Q19" i="12"/>
  <c r="H19" i="12" s="1"/>
  <c r="Q18" i="12"/>
  <c r="H18" i="12" s="1"/>
  <c r="R17" i="12"/>
  <c r="P17" i="12"/>
  <c r="Q17" i="12" s="1"/>
  <c r="G17" i="12"/>
  <c r="G18" i="12" s="1"/>
  <c r="G19" i="12" s="1"/>
  <c r="J7" i="12"/>
  <c r="J6" i="12"/>
  <c r="S17" i="13" l="1"/>
  <c r="H17" i="13" s="1"/>
  <c r="J17" i="13" s="1"/>
  <c r="J20" i="17"/>
  <c r="J13" i="13"/>
  <c r="J14" i="13" s="1"/>
  <c r="J9" i="13"/>
  <c r="J8" i="12"/>
  <c r="S17" i="12"/>
  <c r="H17" i="12" s="1"/>
  <c r="J17" i="12" s="1"/>
  <c r="J18" i="12"/>
  <c r="S19" i="17"/>
  <c r="H19" i="17" s="1"/>
  <c r="J19" i="17" s="1"/>
  <c r="J21" i="17" s="1"/>
  <c r="J77" i="17" s="1"/>
  <c r="H103" i="17" s="1"/>
  <c r="J8" i="17"/>
  <c r="J9" i="17" s="1"/>
  <c r="H30" i="17"/>
  <c r="J78" i="17"/>
  <c r="H104" i="17" s="1"/>
  <c r="H30" i="13"/>
  <c r="H28" i="12"/>
  <c r="J18" i="14"/>
  <c r="J20" i="14" s="1"/>
  <c r="J77" i="14"/>
  <c r="H103" i="14" s="1"/>
  <c r="J8" i="14"/>
  <c r="J13" i="14" s="1"/>
  <c r="J15" i="14" s="1"/>
  <c r="H29" i="14"/>
  <c r="J13" i="17"/>
  <c r="J16" i="17" s="1"/>
  <c r="H72" i="17"/>
  <c r="H71" i="14"/>
  <c r="J34" i="13"/>
  <c r="J62" i="13"/>
  <c r="J33" i="13"/>
  <c r="H72" i="13"/>
  <c r="G19" i="13"/>
  <c r="J18" i="13"/>
  <c r="J19" i="12"/>
  <c r="G20" i="12"/>
  <c r="J9" i="12"/>
  <c r="J13" i="12"/>
  <c r="H70" i="12"/>
  <c r="J20" i="12"/>
  <c r="J31" i="13" l="1"/>
  <c r="J69" i="13"/>
  <c r="J68" i="13"/>
  <c r="J67" i="13"/>
  <c r="J37" i="13"/>
  <c r="J32" i="13"/>
  <c r="J35" i="13"/>
  <c r="J38" i="13"/>
  <c r="J41" i="13"/>
  <c r="J36" i="13"/>
  <c r="J60" i="13"/>
  <c r="J59" i="13"/>
  <c r="J58" i="13"/>
  <c r="J61" i="13"/>
  <c r="J21" i="12"/>
  <c r="J75" i="12" s="1"/>
  <c r="H101" i="12" s="1"/>
  <c r="J9" i="14"/>
  <c r="J76" i="14"/>
  <c r="H102" i="14" s="1"/>
  <c r="J59" i="17"/>
  <c r="J38" i="17"/>
  <c r="J34" i="17"/>
  <c r="J60" i="17"/>
  <c r="J35" i="17"/>
  <c r="J31" i="17"/>
  <c r="J61" i="17"/>
  <c r="J36" i="17"/>
  <c r="J32" i="17"/>
  <c r="J62" i="17"/>
  <c r="J58" i="17"/>
  <c r="J41" i="17"/>
  <c r="J37" i="17"/>
  <c r="J33" i="17"/>
  <c r="J37" i="14"/>
  <c r="J59" i="14"/>
  <c r="J34" i="14"/>
  <c r="J30" i="14"/>
  <c r="J35" i="14"/>
  <c r="J60" i="14"/>
  <c r="J31" i="14"/>
  <c r="J61" i="14"/>
  <c r="J57" i="14"/>
  <c r="J40" i="14"/>
  <c r="J36" i="14"/>
  <c r="J32" i="14"/>
  <c r="J58" i="14"/>
  <c r="J33" i="14"/>
  <c r="G20" i="13"/>
  <c r="J20" i="13" s="1"/>
  <c r="J19" i="13"/>
  <c r="J46" i="13"/>
  <c r="J42" i="13"/>
  <c r="J76" i="13"/>
  <c r="J52" i="13"/>
  <c r="J49" i="13"/>
  <c r="J45" i="13"/>
  <c r="J58" i="12"/>
  <c r="J33" i="12"/>
  <c r="J29" i="12"/>
  <c r="J34" i="12"/>
  <c r="J30" i="12"/>
  <c r="J59" i="12"/>
  <c r="J31" i="12"/>
  <c r="J36" i="12"/>
  <c r="J32" i="12"/>
  <c r="J14" i="12"/>
  <c r="J60" i="12"/>
  <c r="J56" i="12"/>
  <c r="J39" i="12"/>
  <c r="J35" i="12"/>
  <c r="J57" i="12"/>
  <c r="F110" i="4"/>
  <c r="I87" i="4"/>
  <c r="H62" i="4"/>
  <c r="H64" i="4" s="1"/>
  <c r="H70" i="4" s="1"/>
  <c r="H54" i="4"/>
  <c r="H69" i="4" s="1"/>
  <c r="H46" i="4"/>
  <c r="H68" i="4" s="1"/>
  <c r="H42" i="4"/>
  <c r="H67" i="4" s="1"/>
  <c r="H38" i="4"/>
  <c r="H66" i="4" s="1"/>
  <c r="J77" i="4"/>
  <c r="H103" i="4" s="1"/>
  <c r="Q20" i="4"/>
  <c r="Q19" i="4"/>
  <c r="Q18" i="4"/>
  <c r="P17" i="4"/>
  <c r="Q17" i="4" s="1"/>
  <c r="G17" i="4"/>
  <c r="G18" i="4" s="1"/>
  <c r="J7" i="4"/>
  <c r="R17" i="4"/>
  <c r="F109" i="3"/>
  <c r="I86" i="3"/>
  <c r="H61" i="3"/>
  <c r="H63" i="3" s="1"/>
  <c r="H69" i="3" s="1"/>
  <c r="H53" i="3"/>
  <c r="H68" i="3" s="1"/>
  <c r="H45" i="3"/>
  <c r="H67" i="3" s="1"/>
  <c r="H41" i="3"/>
  <c r="H66" i="3" s="1"/>
  <c r="H37" i="3"/>
  <c r="H65" i="3" s="1"/>
  <c r="J76" i="3"/>
  <c r="H102" i="3" s="1"/>
  <c r="Q20" i="3"/>
  <c r="Q19" i="3"/>
  <c r="Q18" i="3"/>
  <c r="P17" i="3"/>
  <c r="Q17" i="3" s="1"/>
  <c r="G17" i="3"/>
  <c r="G18" i="3" s="1"/>
  <c r="G19" i="3" s="1"/>
  <c r="J7" i="3"/>
  <c r="J6" i="3"/>
  <c r="F112" i="1"/>
  <c r="I89" i="1"/>
  <c r="H64" i="1"/>
  <c r="H66" i="1" s="1"/>
  <c r="H72" i="1" s="1"/>
  <c r="H56" i="1"/>
  <c r="H71" i="1" s="1"/>
  <c r="H48" i="1"/>
  <c r="H70" i="1" s="1"/>
  <c r="H44" i="1"/>
  <c r="H69" i="1" s="1"/>
  <c r="H40" i="1"/>
  <c r="H68" i="1" s="1"/>
  <c r="Q20" i="1"/>
  <c r="Q19" i="1"/>
  <c r="Q18" i="1"/>
  <c r="R17" i="1"/>
  <c r="P17" i="1"/>
  <c r="Q17" i="1" s="1"/>
  <c r="G17" i="1"/>
  <c r="G18" i="1" s="1"/>
  <c r="G19" i="1" s="1"/>
  <c r="J7" i="1"/>
  <c r="J6" i="1"/>
  <c r="J63" i="13" l="1"/>
  <c r="J39" i="13"/>
  <c r="J43" i="13"/>
  <c r="J8" i="3"/>
  <c r="J9" i="3" s="1"/>
  <c r="J18" i="1"/>
  <c r="J8" i="1"/>
  <c r="J13" i="1" s="1"/>
  <c r="J37" i="12"/>
  <c r="J39" i="17"/>
  <c r="J46" i="17"/>
  <c r="J42" i="17"/>
  <c r="J43" i="17" s="1"/>
  <c r="J76" i="17"/>
  <c r="J52" i="17"/>
  <c r="J49" i="17"/>
  <c r="J45" i="17"/>
  <c r="J69" i="17"/>
  <c r="J67" i="17"/>
  <c r="J68" i="17"/>
  <c r="J63" i="17"/>
  <c r="J38" i="14"/>
  <c r="J62" i="14"/>
  <c r="J75" i="14"/>
  <c r="J51" i="14"/>
  <c r="J48" i="14"/>
  <c r="J44" i="14"/>
  <c r="J45" i="14"/>
  <c r="J41" i="14"/>
  <c r="J42" i="14" s="1"/>
  <c r="J68" i="14"/>
  <c r="J67" i="14"/>
  <c r="J66" i="14"/>
  <c r="J50" i="13"/>
  <c r="J21" i="13"/>
  <c r="J77" i="13" s="1"/>
  <c r="H103" i="13" s="1"/>
  <c r="J54" i="13"/>
  <c r="J51" i="13"/>
  <c r="J53" i="13"/>
  <c r="J47" i="13"/>
  <c r="J64" i="13"/>
  <c r="J65" i="13" s="1"/>
  <c r="J71" i="13" s="1"/>
  <c r="H102" i="13"/>
  <c r="J61" i="12"/>
  <c r="J74" i="12"/>
  <c r="J50" i="12"/>
  <c r="J66" i="12"/>
  <c r="J44" i="12"/>
  <c r="J47" i="12"/>
  <c r="J43" i="12"/>
  <c r="J40" i="12"/>
  <c r="J41" i="12" s="1"/>
  <c r="J65" i="12"/>
  <c r="J67" i="12"/>
  <c r="S17" i="1"/>
  <c r="H17" i="1" s="1"/>
  <c r="J17" i="1" s="1"/>
  <c r="H29" i="4"/>
  <c r="H31" i="1"/>
  <c r="H28" i="3"/>
  <c r="H71" i="4"/>
  <c r="S17" i="4"/>
  <c r="H17" i="4" s="1"/>
  <c r="J17" i="4" s="1"/>
  <c r="G19" i="4"/>
  <c r="J18" i="4"/>
  <c r="J6" i="4"/>
  <c r="J8" i="4" s="1"/>
  <c r="H70" i="3"/>
  <c r="G20" i="3"/>
  <c r="J20" i="3" s="1"/>
  <c r="J19" i="3"/>
  <c r="J18" i="3"/>
  <c r="R17" i="3"/>
  <c r="S17" i="3" s="1"/>
  <c r="H17" i="3" s="1"/>
  <c r="J17" i="3" s="1"/>
  <c r="J19" i="1"/>
  <c r="G20" i="1"/>
  <c r="J20" i="1" s="1"/>
  <c r="H73" i="1"/>
  <c r="J55" i="13" l="1"/>
  <c r="J70" i="13" s="1"/>
  <c r="J72" i="13" s="1"/>
  <c r="J79" i="13" s="1"/>
  <c r="J45" i="12"/>
  <c r="J9" i="1"/>
  <c r="J21" i="3"/>
  <c r="J75" i="3" s="1"/>
  <c r="H101" i="3" s="1"/>
  <c r="J13" i="3"/>
  <c r="J14" i="3" s="1"/>
  <c r="J21" i="1"/>
  <c r="J78" i="1" s="1"/>
  <c r="H104" i="1" s="1"/>
  <c r="J46" i="14"/>
  <c r="J50" i="17"/>
  <c r="J64" i="17"/>
  <c r="J65" i="17" s="1"/>
  <c r="J71" i="17" s="1"/>
  <c r="H102" i="17"/>
  <c r="J54" i="17"/>
  <c r="J51" i="17"/>
  <c r="J53" i="17"/>
  <c r="J47" i="17"/>
  <c r="J50" i="14"/>
  <c r="J52" i="14"/>
  <c r="J53" i="14"/>
  <c r="J49" i="14"/>
  <c r="J63" i="14"/>
  <c r="J64" i="14" s="1"/>
  <c r="J70" i="14" s="1"/>
  <c r="H101" i="14"/>
  <c r="H100" i="12"/>
  <c r="J49" i="12"/>
  <c r="J51" i="12"/>
  <c r="J52" i="12"/>
  <c r="J62" i="12"/>
  <c r="J63" i="12" s="1"/>
  <c r="J69" i="12" s="1"/>
  <c r="J48" i="12"/>
  <c r="J53" i="12" s="1"/>
  <c r="J68" i="12" s="1"/>
  <c r="J79" i="1"/>
  <c r="H105" i="1" s="1"/>
  <c r="J13" i="4"/>
  <c r="J9" i="4"/>
  <c r="J19" i="4"/>
  <c r="G20" i="4"/>
  <c r="J20" i="4" s="1"/>
  <c r="J39" i="3"/>
  <c r="J30" i="3"/>
  <c r="J36" i="3"/>
  <c r="J63" i="1"/>
  <c r="J59" i="1"/>
  <c r="J42" i="1"/>
  <c r="J38" i="1"/>
  <c r="J34" i="1"/>
  <c r="J60" i="1"/>
  <c r="J35" i="1"/>
  <c r="J62" i="1"/>
  <c r="J37" i="1"/>
  <c r="J33" i="1"/>
  <c r="J14" i="1"/>
  <c r="J61" i="1"/>
  <c r="J36" i="1"/>
  <c r="J32" i="1"/>
  <c r="J39" i="1"/>
  <c r="J29" i="3" l="1"/>
  <c r="J34" i="3"/>
  <c r="J60" i="3"/>
  <c r="J33" i="3"/>
  <c r="J32" i="3"/>
  <c r="J58" i="3"/>
  <c r="J57" i="3"/>
  <c r="J31" i="3"/>
  <c r="H105" i="13"/>
  <c r="J80" i="13"/>
  <c r="H83" i="13" s="1"/>
  <c r="H85" i="13" s="1"/>
  <c r="J56" i="3"/>
  <c r="J59" i="3"/>
  <c r="J35" i="3"/>
  <c r="J37" i="3" s="1"/>
  <c r="J21" i="4"/>
  <c r="J76" i="4" s="1"/>
  <c r="H102" i="4" s="1"/>
  <c r="J55" i="17"/>
  <c r="J70" i="17" s="1"/>
  <c r="J72" i="17" s="1"/>
  <c r="J79" i="17" s="1"/>
  <c r="H105" i="17" s="1"/>
  <c r="J54" i="14"/>
  <c r="J69" i="14" s="1"/>
  <c r="J71" i="14" s="1"/>
  <c r="J78" i="14" s="1"/>
  <c r="J70" i="12"/>
  <c r="J77" i="12" s="1"/>
  <c r="J61" i="4"/>
  <c r="J57" i="4"/>
  <c r="J40" i="4"/>
  <c r="J36" i="4"/>
  <c r="J32" i="4"/>
  <c r="J33" i="4"/>
  <c r="J60" i="4"/>
  <c r="J35" i="4"/>
  <c r="J31" i="4"/>
  <c r="J14" i="4"/>
  <c r="J59" i="4"/>
  <c r="J34" i="4"/>
  <c r="J30" i="4"/>
  <c r="J58" i="4"/>
  <c r="J37" i="4"/>
  <c r="J47" i="3"/>
  <c r="J43" i="3"/>
  <c r="J44" i="3"/>
  <c r="J40" i="3"/>
  <c r="J41" i="3" s="1"/>
  <c r="J50" i="3"/>
  <c r="J74" i="3"/>
  <c r="J67" i="3"/>
  <c r="J65" i="3"/>
  <c r="J66" i="3"/>
  <c r="J40" i="1"/>
  <c r="J64" i="1"/>
  <c r="J50" i="1"/>
  <c r="J46" i="1"/>
  <c r="J43" i="1"/>
  <c r="J44" i="1" s="1"/>
  <c r="J53" i="1"/>
  <c r="J77" i="1"/>
  <c r="J69" i="1"/>
  <c r="J47" i="1"/>
  <c r="J68" i="1"/>
  <c r="J70" i="1"/>
  <c r="J61" i="3" l="1"/>
  <c r="J79" i="14"/>
  <c r="H82" i="14" s="1"/>
  <c r="H84" i="14" s="1"/>
  <c r="H104" i="14"/>
  <c r="J80" i="17"/>
  <c r="H83" i="17" s="1"/>
  <c r="H85" i="17" s="1"/>
  <c r="J87" i="13"/>
  <c r="J90" i="13" s="1"/>
  <c r="H97" i="13" s="1"/>
  <c r="H103" i="12"/>
  <c r="J78" i="12"/>
  <c r="J48" i="4"/>
  <c r="J44" i="4"/>
  <c r="J51" i="4"/>
  <c r="J45" i="4"/>
  <c r="J41" i="4"/>
  <c r="J42" i="4" s="1"/>
  <c r="J75" i="4"/>
  <c r="J66" i="4"/>
  <c r="J67" i="4"/>
  <c r="J68" i="4"/>
  <c r="J62" i="4"/>
  <c r="J38" i="4"/>
  <c r="H100" i="3"/>
  <c r="J48" i="3"/>
  <c r="J45" i="3"/>
  <c r="J51" i="3"/>
  <c r="J52" i="3"/>
  <c r="J49" i="3"/>
  <c r="J62" i="3"/>
  <c r="J63" i="3" s="1"/>
  <c r="J69" i="3" s="1"/>
  <c r="H103" i="1"/>
  <c r="J65" i="1"/>
  <c r="J66" i="1" s="1"/>
  <c r="J72" i="1" s="1"/>
  <c r="J51" i="1"/>
  <c r="J54" i="1"/>
  <c r="J55" i="1"/>
  <c r="J52" i="1"/>
  <c r="J48" i="1"/>
  <c r="J87" i="17" l="1"/>
  <c r="J90" i="17" s="1"/>
  <c r="H91" i="17" s="1"/>
  <c r="H93" i="13"/>
  <c r="H94" i="13"/>
  <c r="H91" i="13"/>
  <c r="J86" i="14"/>
  <c r="J89" i="14" s="1"/>
  <c r="H90" i="14" s="1"/>
  <c r="H81" i="12"/>
  <c r="H83" i="12" s="1"/>
  <c r="J53" i="3"/>
  <c r="J68" i="3" s="1"/>
  <c r="J70" i="3" s="1"/>
  <c r="J77" i="3" s="1"/>
  <c r="J46" i="4"/>
  <c r="J56" i="1"/>
  <c r="J71" i="1" s="1"/>
  <c r="J73" i="1" s="1"/>
  <c r="J80" i="1" s="1"/>
  <c r="J81" i="1" s="1"/>
  <c r="J52" i="4"/>
  <c r="J53" i="4"/>
  <c r="J50" i="4"/>
  <c r="J63" i="4"/>
  <c r="J64" i="4" s="1"/>
  <c r="J70" i="4" s="1"/>
  <c r="H101" i="4"/>
  <c r="J49" i="4"/>
  <c r="H98" i="13" l="1"/>
  <c r="H106" i="13" s="1"/>
  <c r="H107" i="13" s="1"/>
  <c r="G111" i="13" s="1"/>
  <c r="H94" i="14"/>
  <c r="H93" i="14"/>
  <c r="H96" i="14"/>
  <c r="J54" i="4"/>
  <c r="J69" i="4" s="1"/>
  <c r="H106" i="1"/>
  <c r="H93" i="17"/>
  <c r="H94" i="17"/>
  <c r="H97" i="17"/>
  <c r="H92" i="14"/>
  <c r="J85" i="12"/>
  <c r="J88" i="12" s="1"/>
  <c r="J71" i="4"/>
  <c r="J78" i="4" s="1"/>
  <c r="H103" i="3"/>
  <c r="J78" i="3"/>
  <c r="H84" i="1"/>
  <c r="H86" i="1" s="1"/>
  <c r="J88" i="1" s="1"/>
  <c r="J91" i="1" s="1"/>
  <c r="H92" i="1" s="1"/>
  <c r="H97" i="14" l="1"/>
  <c r="H105" i="14" s="1"/>
  <c r="H106" i="14" s="1"/>
  <c r="G110" i="14" s="1"/>
  <c r="H98" i="17"/>
  <c r="H106" i="17" s="1"/>
  <c r="H111" i="13"/>
  <c r="H112" i="13" s="1"/>
  <c r="H113" i="13" s="1"/>
  <c r="E8" i="2"/>
  <c r="F8" i="2" s="1"/>
  <c r="H107" i="17"/>
  <c r="G111" i="17" s="1"/>
  <c r="H91" i="12"/>
  <c r="H92" i="12"/>
  <c r="H89" i="12"/>
  <c r="H95" i="12"/>
  <c r="H104" i="4"/>
  <c r="J79" i="4"/>
  <c r="H81" i="3"/>
  <c r="H83" i="3" s="1"/>
  <c r="H98" i="1"/>
  <c r="H95" i="1"/>
  <c r="H94" i="1"/>
  <c r="H96" i="12" l="1"/>
  <c r="H99" i="1"/>
  <c r="H110" i="14"/>
  <c r="H111" i="14" s="1"/>
  <c r="H112" i="14" s="1"/>
  <c r="E3" i="2"/>
  <c r="F3" i="2" s="1"/>
  <c r="H111" i="17"/>
  <c r="H112" i="17" s="1"/>
  <c r="H113" i="17" s="1"/>
  <c r="E12" i="2"/>
  <c r="F12" i="2" s="1"/>
  <c r="H104" i="12"/>
  <c r="H105" i="12" s="1"/>
  <c r="G109" i="12" s="1"/>
  <c r="H82" i="4"/>
  <c r="H84" i="4" s="1"/>
  <c r="J85" i="3"/>
  <c r="J88" i="3" s="1"/>
  <c r="H107" i="1"/>
  <c r="H108" i="1" s="1"/>
  <c r="G112" i="1" s="1"/>
  <c r="H112" i="1" l="1"/>
  <c r="H113" i="1" s="1"/>
  <c r="H114" i="1" s="1"/>
  <c r="E5" i="2"/>
  <c r="H95" i="3"/>
  <c r="H89" i="3"/>
  <c r="H91" i="3"/>
  <c r="H109" i="12"/>
  <c r="H110" i="12" s="1"/>
  <c r="H111" i="12" s="1"/>
  <c r="E11" i="2"/>
  <c r="F11" i="2" s="1"/>
  <c r="J86" i="4"/>
  <c r="J89" i="4" s="1"/>
  <c r="H92" i="3"/>
  <c r="H96" i="3" l="1"/>
  <c r="H96" i="4"/>
  <c r="H94" i="4"/>
  <c r="F5" i="2"/>
  <c r="H104" i="3"/>
  <c r="H105" i="3" s="1"/>
  <c r="G109" i="3" s="1"/>
  <c r="H93" i="4"/>
  <c r="H90" i="4"/>
  <c r="H92" i="4"/>
  <c r="H97" i="4" l="1"/>
  <c r="H109" i="3"/>
  <c r="H110" i="3" s="1"/>
  <c r="E4" i="2"/>
  <c r="F4" i="2" s="1"/>
  <c r="H111" i="3"/>
  <c r="H105" i="4"/>
  <c r="H106" i="4" s="1"/>
  <c r="G110" i="4" s="1"/>
  <c r="H110" i="4" l="1"/>
  <c r="H111" i="4" s="1"/>
  <c r="H112" i="4" s="1"/>
  <c r="E6" i="2"/>
  <c r="E7" i="2" s="1"/>
  <c r="F7" i="2" l="1"/>
  <c r="F6" i="2"/>
  <c r="F16" i="2" s="1"/>
  <c r="F17" i="2" l="1"/>
</calcChain>
</file>

<file path=xl/sharedStrings.xml><?xml version="1.0" encoding="utf-8"?>
<sst xmlns="http://schemas.openxmlformats.org/spreadsheetml/2006/main" count="2499" uniqueCount="196">
  <si>
    <t>ANEXO VII - PLANILHA RESUMO - Mão de Obra</t>
  </si>
  <si>
    <t>ITEM</t>
  </si>
  <si>
    <t>DESCRIÇÃO</t>
  </si>
  <si>
    <t>QUANTIDADE</t>
  </si>
  <si>
    <t>UNIDADE</t>
  </si>
  <si>
    <t>PREÇO</t>
  </si>
  <si>
    <t>TOTAL</t>
  </si>
  <si>
    <t>Gerente de Facilities</t>
  </si>
  <si>
    <t>und</t>
  </si>
  <si>
    <t>Encarregado da limpeza</t>
  </si>
  <si>
    <t>Auxiliar de Serviços Gerais</t>
  </si>
  <si>
    <t>Copeira</t>
  </si>
  <si>
    <t>Copeira Extra</t>
  </si>
  <si>
    <t>jardineiro</t>
  </si>
  <si>
    <t>recepcionista</t>
  </si>
  <si>
    <t>almoxarife</t>
  </si>
  <si>
    <t>porteiro</t>
  </si>
  <si>
    <t>oficial de manutenção</t>
  </si>
  <si>
    <t>auxiliar de manutenção</t>
  </si>
  <si>
    <t>mecanico</t>
  </si>
  <si>
    <t>auxiliar de mecânico</t>
  </si>
  <si>
    <t>CUSTO MENSAL</t>
  </si>
  <si>
    <t>TOTAL ANUAL</t>
  </si>
  <si>
    <t>PLANILHA DE CÁLCULO PARA FORMAÇÃO DOS PREÇOS</t>
  </si>
  <si>
    <t>VALOR TOTAL (MENSAL)</t>
  </si>
  <si>
    <t>Instruções:</t>
  </si>
  <si>
    <t>TRIBUTAÇÃO A QUAL ESTA SUJEITADA A EMPRESA</t>
  </si>
  <si>
    <t>Lucro Real</t>
  </si>
  <si>
    <t>As alíquotas dos Encargos Sociais, e dos Tributos, deverão, necessariamente, refletir o Regime de Tributação da empresa, devendo-se em todas as situações excluir o IR e a CSLL dos Tributos (Acórdão TCU N° 950/2007).</t>
  </si>
  <si>
    <t>SALÁRIO BASE DOS PROFISSIONAIS (R$)</t>
  </si>
  <si>
    <t>Quant.</t>
  </si>
  <si>
    <t>NOMINAL</t>
  </si>
  <si>
    <r>
      <t xml:space="preserve">1) Os campos de </t>
    </r>
    <r>
      <rPr>
        <b/>
        <sz val="11"/>
        <rFont val="Calibri"/>
        <family val="2"/>
        <scheme val="minor"/>
      </rPr>
      <t>preenchimento</t>
    </r>
    <r>
      <rPr>
        <sz val="11"/>
        <rFont val="Calibri"/>
        <family val="2"/>
        <scheme val="minor"/>
      </rPr>
      <t xml:space="preserve"> estão sinalizados </t>
    </r>
    <r>
      <rPr>
        <b/>
        <sz val="11"/>
        <rFont val="Calibri"/>
        <family val="2"/>
        <scheme val="minor"/>
      </rPr>
      <t>na cor verde</t>
    </r>
    <r>
      <rPr>
        <sz val="11"/>
        <rFont val="Calibri"/>
        <family val="2"/>
        <scheme val="minor"/>
      </rPr>
      <t>.</t>
    </r>
  </si>
  <si>
    <t>Engenheiro Civil (Gerente)</t>
  </si>
  <si>
    <t>VALOR  DO SALÁRIO NOMINAL</t>
  </si>
  <si>
    <t>TOTAL PARA 12 MESES DO SALÁRIO NOMINAL</t>
  </si>
  <si>
    <t>COMPOSIÇÃO DOS PREÇOS</t>
  </si>
  <si>
    <r>
      <t xml:space="preserve">MÓDULO 1 (M1) </t>
    </r>
    <r>
      <rPr>
        <b/>
        <sz val="9"/>
        <color indexed="8"/>
        <rFont val="Verdana"/>
        <family val="2"/>
      </rPr>
      <t>– COMPOSIÇÃO DA REMUNERAÇÃO. É composto pelo salário normativo da categoria profissional vigente, acrescido dos adicionais previstos em lei ou em acordo, convenção ou dissídio coletivo.</t>
    </r>
  </si>
  <si>
    <t>I</t>
  </si>
  <si>
    <t>Remuneração</t>
  </si>
  <si>
    <t>Valor</t>
  </si>
  <si>
    <t>A</t>
  </si>
  <si>
    <t>Salário base</t>
  </si>
  <si>
    <t>B</t>
  </si>
  <si>
    <t>Outros (Especificar)</t>
  </si>
  <si>
    <t>R$</t>
  </si>
  <si>
    <t>TOTAL M1</t>
  </si>
  <si>
    <r>
      <t xml:space="preserve">MÓDULO 2 (M2) </t>
    </r>
    <r>
      <rPr>
        <b/>
        <sz val="9"/>
        <color indexed="8"/>
        <rFont val="Verdana"/>
        <family val="2"/>
      </rPr>
      <t xml:space="preserve">– BENEFÍCIOS MENSAIS E DIÁRIOS. Custos relativos aos benefícios concedidos ao empregado estabelecidos na legislação, acordos, convenções coletivas e sentenças normativas em dissídios coletivos, tais como, vale transporte, auxílio alimentação, assistência médica e familiar, seguro de vida, invalidez e funeral, entre outros. </t>
    </r>
  </si>
  <si>
    <t>II</t>
  </si>
  <si>
    <t>Benefício</t>
  </si>
  <si>
    <t>Unit.</t>
  </si>
  <si>
    <t>Total</t>
  </si>
  <si>
    <t>Auxílio alimentação (Considerar 24 dias)</t>
  </si>
  <si>
    <t>TOTAL M2</t>
  </si>
  <si>
    <r>
      <t xml:space="preserve">MÓDULO 3 (M3) </t>
    </r>
    <r>
      <rPr>
        <b/>
        <sz val="9"/>
        <color indexed="8"/>
        <rFont val="Verdana"/>
        <family val="2"/>
      </rPr>
      <t>– INSUMOS DIVERSOS (uniformes, materiais e outros). Composto pelos custos relativos a equipamentos e utensílios.</t>
    </r>
  </si>
  <si>
    <t>III</t>
  </si>
  <si>
    <t>Insumos</t>
  </si>
  <si>
    <t>Uniformes (valor unitário * quantidade de uniformes por ano)/12</t>
  </si>
  <si>
    <t>EPI´s (valor anual/12 meses)/25 empregados</t>
  </si>
  <si>
    <t>C</t>
  </si>
  <si>
    <t>Ferramentas e equipamentos -  (estimar o custo desses insumos equipamentos e ferramentas) multiplicando por 0,8 e dividindo por 60. Dividindo-se esse valor por 25 profissionais encontra-se o custo mensal desse insumo a ser considerado nessa planilha).</t>
  </si>
  <si>
    <t>TOTAL M3</t>
  </si>
  <si>
    <r>
      <t xml:space="preserve">MÓDULO 4 (M4) </t>
    </r>
    <r>
      <rPr>
        <b/>
        <sz val="9"/>
        <color indexed="8"/>
        <rFont val="Verdana"/>
        <family val="2"/>
      </rPr>
      <t>– ENCARGOS SOCIAIS E TRABALHISTAS. Composto pelos submódulos: Encargos Previdenciários, FGTS, 13º Salário, Adicional de Férias, Afastamento Maternidade e Rescisão e Custo do Profissional Ausente. São os custos de mão de obra decorrentes da legislação trabalhista e previdenciária, estimados em função das ocorrências verificadas na empresa e das peculiaridades da contratação.</t>
    </r>
  </si>
  <si>
    <t>Se optente pelo SIMPLES NACIONAL, informar somente os itens devidos</t>
  </si>
  <si>
    <t>IV-1</t>
  </si>
  <si>
    <t>Encargos</t>
  </si>
  <si>
    <t>INSS</t>
  </si>
  <si>
    <t>SESI ou SESC</t>
  </si>
  <si>
    <t>SENAI ou SENAC</t>
  </si>
  <si>
    <t>D</t>
  </si>
  <si>
    <t>INCRA</t>
  </si>
  <si>
    <t>E</t>
  </si>
  <si>
    <t>Salário Educação</t>
  </si>
  <si>
    <t>Lucro Presumido</t>
  </si>
  <si>
    <t>F</t>
  </si>
  <si>
    <t>FGTS</t>
  </si>
  <si>
    <t>Simples Nacional</t>
  </si>
  <si>
    <t>G</t>
  </si>
  <si>
    <t>SAT</t>
  </si>
  <si>
    <t>H</t>
  </si>
  <si>
    <t>SEBRAE</t>
  </si>
  <si>
    <t>TOTAL IV-1</t>
  </si>
  <si>
    <t>IV-2</t>
  </si>
  <si>
    <t>Encargo</t>
  </si>
  <si>
    <t>(%)</t>
  </si>
  <si>
    <t>13º Salário</t>
  </si>
  <si>
    <t>Incidência do Submódulo IV-1 sobre 13º Salário</t>
  </si>
  <si>
    <t>TOTAL IV-2</t>
  </si>
  <si>
    <t>IV-3</t>
  </si>
  <si>
    <t>Afastamento Maternidade</t>
  </si>
  <si>
    <t>Incidência do Submódulo IV-1 sobre Afastamento Maternidade</t>
  </si>
  <si>
    <t>TOTAL IV-3</t>
  </si>
  <si>
    <t>IV-4</t>
  </si>
  <si>
    <t>Encargo (Provisão para Rescisão)</t>
  </si>
  <si>
    <t>Aviso prévio indenizado</t>
  </si>
  <si>
    <t>Incidência do FGTS s/aviso prévio indenizado</t>
  </si>
  <si>
    <t>Multa do FGTS s/aviso prévio indenizado</t>
  </si>
  <si>
    <t>Aviso prévio trabalhado</t>
  </si>
  <si>
    <t>Incidência do submódulo IV.1 sobre aviso prévio trabalhado</t>
  </si>
  <si>
    <t>Multa FGTS do aviso prévio trabalhado</t>
  </si>
  <si>
    <t>TOTAL IV-4</t>
  </si>
  <si>
    <t>Submódulo IV-5: Custo de Reposição do Profissional Ausente. É Calculado com base no cálculo do período não trabalhado. O Custo de referência para cálculo da reposição do profissional ausente deve levar em conta todos os custos para manter o profissional no posto de trabalho, (salário base acrescido dos adicionais e encargos, uniformes, custo de rescisão, etc., com exceção dos equipamentos).</t>
  </si>
  <si>
    <t>IV-5</t>
  </si>
  <si>
    <t>Férias + adicional férias</t>
  </si>
  <si>
    <t>Ausência por doença</t>
  </si>
  <si>
    <t>Licença paternidade</t>
  </si>
  <si>
    <t>Ausências legais</t>
  </si>
  <si>
    <t>Ausência por acidente de trabalho</t>
  </si>
  <si>
    <t>Subtotal</t>
  </si>
  <si>
    <t>Incidência do submódulo IV-1 sobre o Custo de Reposição</t>
  </si>
  <si>
    <t>TOTAL IV-5</t>
  </si>
  <si>
    <t>QUADRO RESUMO - M4</t>
  </si>
  <si>
    <t>13º Salário + Adicional de Férias</t>
  </si>
  <si>
    <t>Encargos Previdenciários e FGTS</t>
  </si>
  <si>
    <t>Provisão para Rescisão</t>
  </si>
  <si>
    <t>Custo de Reposição do Profissional Ausente</t>
  </si>
  <si>
    <t>TOTAL M4</t>
  </si>
  <si>
    <t>PLANILHAS ANALÍTICAS PARA DEMONSTRAÇÃO DOS CUSTOS DOS INSUMOS - M3</t>
  </si>
  <si>
    <t>(III-A)</t>
  </si>
  <si>
    <t>QUADRO RESUMO</t>
  </si>
  <si>
    <t>VALOR MENSAL POR EMPREGADO SEM BDI (M1 + M2 + M3 + M4)</t>
  </si>
  <si>
    <t xml:space="preserve">MÓDULO 5 (M5) – CUSTOS INDIRETOS, TRIBUTOS E LUCRO  </t>
  </si>
  <si>
    <t>VII</t>
  </si>
  <si>
    <t>Taxa dos Custos Indiretos (porcentual e valor)</t>
  </si>
  <si>
    <t>BASE DE CÁLCULO DOS CUSTOS INDIRETOS = VALOR GLOBAL (M1 + M2 + M3 + M4)</t>
  </si>
  <si>
    <t>Taxa de Lucro (porcentual e valor)</t>
  </si>
  <si>
    <t>BASE DE CÁLCULO DO LUCRO =  Total (M1 + M2 + M3 + M4 + Custos Indiretos)</t>
  </si>
  <si>
    <t>BASE DE CÁLCULO PARA TRIBUTOS =  Total (M1+ M2 + M3 + M4 + Custos Indiretos + Lucro) = (T0)</t>
  </si>
  <si>
    <t xml:space="preserve">CÁLCULO T1 (Subtotal  para   efeito  de  cálculo  dos Tributos) </t>
  </si>
  <si>
    <t>Cálculo dos Tributos: (T1 em percentual %) x</t>
  </si>
  <si>
    <t>(</t>
  </si>
  <si>
    <t>TO</t>
  </si>
  <si>
    <t>)</t>
  </si>
  <si>
    <t>1-(T1 em numeral dividido por 100)</t>
  </si>
  <si>
    <t>Taxa Dos Tributos (porcentual e valor)</t>
  </si>
  <si>
    <r>
      <t xml:space="preserve">Federais </t>
    </r>
    <r>
      <rPr>
        <sz val="9"/>
        <color indexed="8"/>
        <rFont val="Verdana"/>
        <family val="2"/>
      </rPr>
      <t>(exceto IRPJ e CSLL)</t>
    </r>
  </si>
  <si>
    <t>a)</t>
  </si>
  <si>
    <t>COFINS</t>
  </si>
  <si>
    <t>b)</t>
  </si>
  <si>
    <t>PIS</t>
  </si>
  <si>
    <t>c)</t>
  </si>
  <si>
    <t>SIMPLES NACIONAL</t>
  </si>
  <si>
    <t>Municipais</t>
  </si>
  <si>
    <t>ISS</t>
  </si>
  <si>
    <t>TOTAL M5</t>
  </si>
  <si>
    <t>QUADRO RESUMO POR EMPREGADO</t>
  </si>
  <si>
    <t>TOTAL M1 - Remuneração</t>
  </si>
  <si>
    <t>TOTAL M2 - Benefícios</t>
  </si>
  <si>
    <t>TOTAL M3 - Insumos Diversos</t>
  </si>
  <si>
    <t>TOTAL M4 - Encargos Sociais</t>
  </si>
  <si>
    <t>TOTAL M5 - Custos indiretos/Taxas e Lucro</t>
  </si>
  <si>
    <t>VALOR TOTAL MENSAL</t>
  </si>
  <si>
    <t>SERVIÇOS</t>
  </si>
  <si>
    <t>LOCAL/PROFISSIONAL</t>
  </si>
  <si>
    <t>QUANT.</t>
  </si>
  <si>
    <t>UNITÁRIO</t>
  </si>
  <si>
    <t>SEDE DO SEBRAE-PE</t>
  </si>
  <si>
    <t>VALOR TOTAL MENSAL SERVIÇOS</t>
  </si>
  <si>
    <t>TOTAL PARA 12 MESES</t>
  </si>
  <si>
    <t>Encarregado de limpeza</t>
  </si>
  <si>
    <t>Memoria de cálculo</t>
  </si>
  <si>
    <t>Descrição do Benefício</t>
  </si>
  <si>
    <t>Quant.
Dias</t>
  </si>
  <si>
    <t>Vlr
Passagens
(ida-volta)</t>
  </si>
  <si>
    <t>Desconto
(06% Sal. Base)</t>
  </si>
  <si>
    <t>Total Líquido</t>
  </si>
  <si>
    <r>
      <t xml:space="preserve">Transporte – Vale A [ </t>
    </r>
    <r>
      <rPr>
        <b/>
        <sz val="9"/>
        <color theme="1"/>
        <rFont val="Verdana"/>
        <family val="2"/>
      </rPr>
      <t>exemplo</t>
    </r>
    <r>
      <rPr>
        <sz val="9"/>
        <color theme="1"/>
        <rFont val="Verdana"/>
        <family val="2"/>
      </rPr>
      <t xml:space="preserve">: (menos 6% participação do empregado) </t>
    </r>
  </si>
  <si>
    <t>Vale Transporte</t>
  </si>
  <si>
    <t>Auxílio alimentação</t>
  </si>
  <si>
    <t>Aux. Aliment.</t>
  </si>
  <si>
    <t>Coberturas Sociais</t>
  </si>
  <si>
    <t>Cesta Básica</t>
  </si>
  <si>
    <t xml:space="preserve">VALOR TOTAL MENSAL </t>
  </si>
  <si>
    <t>Auxiliar de Serviços Gerais (CBO 5143-20)</t>
  </si>
  <si>
    <t xml:space="preserve">Transporte – Vale A [ exemplo: (menos 6% participação do empregado) </t>
  </si>
  <si>
    <t>Valor mensal do material de limpeza, copa e higiene (anexo XII)/17 empregados</t>
  </si>
  <si>
    <t>TOTAL M5 - custos indiretos/Taxas e Lucro</t>
  </si>
  <si>
    <t>ofícial de Manutenção</t>
  </si>
  <si>
    <t>Hora extra com 70% para os dois primeiros sábados do mês</t>
  </si>
  <si>
    <t>Hora extra com 100% para os dois últimos sábados do mês</t>
  </si>
  <si>
    <t>Auxílio alimentação (Desconto de 3%, conforme CCT)</t>
  </si>
  <si>
    <t>Copeira (CBO 5134-25)</t>
  </si>
  <si>
    <t>Almoxarife</t>
  </si>
  <si>
    <t>TOTAL M5 - Custos /Taxas e Lucros</t>
  </si>
  <si>
    <t>Porteiro</t>
  </si>
  <si>
    <r>
      <t xml:space="preserve">MÓDULO 5 (M5) </t>
    </r>
    <r>
      <rPr>
        <b/>
        <sz val="9"/>
        <color indexed="8"/>
        <rFont val="Verdana"/>
        <family val="2"/>
      </rPr>
      <t xml:space="preserve">– CUSTOS INDIRETOS, TRIBUTOS E LUCRO </t>
    </r>
  </si>
  <si>
    <t>TOTAL M5 - Custos indiretos/Taxas E Lucro</t>
  </si>
  <si>
    <t xml:space="preserve"> SEBRAE-PE/PORTEIRO</t>
  </si>
  <si>
    <t>Jardineiro</t>
  </si>
  <si>
    <r>
      <t xml:space="preserve">MÓDULO 5 (M5) </t>
    </r>
    <r>
      <rPr>
        <b/>
        <sz val="9"/>
        <color indexed="8"/>
        <rFont val="Verdana"/>
        <family val="2"/>
      </rPr>
      <t xml:space="preserve">– CUSTOS INDIRETOS, TRIBUTOS E LUCRO  </t>
    </r>
  </si>
  <si>
    <t>Recepcionista</t>
  </si>
  <si>
    <t>TOTAL M5 - Custos Indiretos/Taxas e Lucro</t>
  </si>
  <si>
    <t>auxiliar de Manutenção</t>
  </si>
  <si>
    <t>auxiliar de Mecânico</t>
  </si>
  <si>
    <t>TOTAL M5 - Custos indiretos/Taxas e Lucros</t>
  </si>
  <si>
    <t>Mecânico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</si>
</sst>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&quot;R$&quot;\ #,##0.00"/>
    <numFmt numFmtId="166" formatCode="&quot;R$&quot;\ #,##0.00;[Red]\(&quot;R$&quot;\ #,##0.00\)"/>
    <numFmt numFmtId="167" formatCode="0.000%"/>
    <numFmt numFmtId="168" formatCode="_-* #,##0.0000_-;\-* #,##0.0000_-;_-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1"/>
      <color rgb="FFFF0000"/>
      <name val="Calibri"/>
      <family val="2"/>
      <scheme val="minor"/>
    </font>
    <font>
      <b/>
      <sz val="10"/>
      <color theme="0"/>
      <name val="Verdana"/>
      <family val="2"/>
    </font>
    <font>
      <sz val="8"/>
      <color theme="0"/>
      <name val="Verdana"/>
      <family val="2"/>
    </font>
    <font>
      <sz val="9"/>
      <color theme="1"/>
      <name val="Verdana"/>
      <family val="2"/>
    </font>
    <font>
      <b/>
      <sz val="10"/>
      <color rgb="FFFF0000"/>
      <name val="Verdana"/>
      <family val="2"/>
    </font>
    <font>
      <strike/>
      <sz val="11"/>
      <color rgb="FFFF0000"/>
      <name val="Calibri"/>
      <family val="2"/>
      <scheme val="minor"/>
    </font>
    <font>
      <b/>
      <sz val="9"/>
      <color rgb="FF0000FF"/>
      <name val="Verdana"/>
      <family val="2"/>
    </font>
    <font>
      <b/>
      <sz val="9"/>
      <color indexed="8"/>
      <name val="Verdana"/>
      <family val="2"/>
    </font>
    <font>
      <b/>
      <sz val="9"/>
      <color theme="1"/>
      <name val="Verdana"/>
      <family val="2"/>
    </font>
    <font>
      <sz val="9"/>
      <color theme="1"/>
      <name val="Calibri"/>
      <family val="2"/>
      <scheme val="minor"/>
    </font>
    <font>
      <sz val="10"/>
      <color theme="1"/>
      <name val="Verdana"/>
      <family val="2"/>
    </font>
    <font>
      <b/>
      <sz val="9"/>
      <color theme="0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9">
    <xf numFmtId="0" fontId="0" fillId="0" borderId="0" xfId="0"/>
    <xf numFmtId="4" fontId="4" fillId="0" borderId="0" xfId="0" applyNumberFormat="1" applyFont="1"/>
    <xf numFmtId="0" fontId="3" fillId="0" borderId="11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vertical="top"/>
    </xf>
    <xf numFmtId="0" fontId="12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5" fontId="0" fillId="0" borderId="12" xfId="0" applyNumberFormat="1" applyBorder="1" applyAlignment="1">
      <alignment vertical="center"/>
    </xf>
    <xf numFmtId="165" fontId="13" fillId="0" borderId="12" xfId="0" applyNumberFormat="1" applyFont="1" applyBorder="1" applyAlignment="1">
      <alignment vertical="center"/>
    </xf>
    <xf numFmtId="166" fontId="13" fillId="0" borderId="11" xfId="0" applyNumberFormat="1" applyFont="1" applyBorder="1" applyAlignment="1">
      <alignment vertical="center" wrapText="1"/>
    </xf>
    <xf numFmtId="165" fontId="13" fillId="0" borderId="11" xfId="0" applyNumberFormat="1" applyFont="1" applyBorder="1" applyAlignment="1">
      <alignment vertical="center"/>
    </xf>
    <xf numFmtId="165" fontId="0" fillId="0" borderId="11" xfId="0" applyNumberForma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2" fillId="0" borderId="19" xfId="0" applyFont="1" applyBorder="1"/>
    <xf numFmtId="0" fontId="7" fillId="0" borderId="23" xfId="0" applyFont="1" applyBorder="1" applyAlignment="1">
      <alignment horizontal="center" vertical="center"/>
    </xf>
    <xf numFmtId="43" fontId="0" fillId="0" borderId="0" xfId="1" applyFont="1" applyProtection="1"/>
    <xf numFmtId="49" fontId="0" fillId="0" borderId="0" xfId="0" applyNumberFormat="1"/>
    <xf numFmtId="167" fontId="0" fillId="0" borderId="0" xfId="3" applyNumberFormat="1" applyFont="1" applyProtection="1"/>
    <xf numFmtId="0" fontId="7" fillId="0" borderId="6" xfId="0" applyFont="1" applyBorder="1" applyAlignment="1">
      <alignment horizontal="center" vertical="center"/>
    </xf>
    <xf numFmtId="0" fontId="0" fillId="0" borderId="24" xfId="0" applyBorder="1"/>
    <xf numFmtId="165" fontId="0" fillId="0" borderId="11" xfId="0" applyNumberFormat="1" applyBorder="1"/>
    <xf numFmtId="165" fontId="4" fillId="0" borderId="11" xfId="0" applyNumberFormat="1" applyFont="1" applyBorder="1"/>
    <xf numFmtId="164" fontId="0" fillId="0" borderId="0" xfId="2" applyFont="1" applyProtection="1"/>
    <xf numFmtId="0" fontId="10" fillId="7" borderId="19" xfId="0" applyFont="1" applyFill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0" fillId="0" borderId="10" xfId="0" applyBorder="1"/>
    <xf numFmtId="168" fontId="0" fillId="0" borderId="0" xfId="1" applyNumberFormat="1" applyFont="1" applyBorder="1" applyProtection="1"/>
    <xf numFmtId="165" fontId="0" fillId="0" borderId="0" xfId="0" applyNumberFormat="1"/>
    <xf numFmtId="10" fontId="0" fillId="5" borderId="11" xfId="3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>
      <alignment horizontal="right" vertical="center"/>
    </xf>
    <xf numFmtId="10" fontId="0" fillId="5" borderId="11" xfId="0" applyNumberForma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65" fontId="17" fillId="0" borderId="11" xfId="0" applyNumberFormat="1" applyFont="1" applyBorder="1" applyAlignment="1">
      <alignment horizontal="center" vertical="center"/>
    </xf>
    <xf numFmtId="165" fontId="0" fillId="0" borderId="28" xfId="0" applyNumberFormat="1" applyBorder="1"/>
    <xf numFmtId="0" fontId="0" fillId="0" borderId="29" xfId="0" applyBorder="1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43" fontId="0" fillId="0" borderId="0" xfId="1" applyFont="1"/>
    <xf numFmtId="164" fontId="0" fillId="0" borderId="0" xfId="2" applyFont="1"/>
    <xf numFmtId="0" fontId="2" fillId="7" borderId="11" xfId="0" applyFont="1" applyFill="1" applyBorder="1" applyAlignment="1">
      <alignment horizontal="center" vertical="center"/>
    </xf>
    <xf numFmtId="165" fontId="0" fillId="3" borderId="12" xfId="0" applyNumberFormat="1" applyFill="1" applyBorder="1" applyAlignment="1">
      <alignment vertical="center"/>
    </xf>
    <xf numFmtId="165" fontId="0" fillId="0" borderId="0" xfId="0" applyNumberForma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65" fontId="0" fillId="5" borderId="0" xfId="0" applyNumberFormat="1" applyFill="1" applyAlignment="1">
      <alignment vertical="center"/>
    </xf>
    <xf numFmtId="0" fontId="0" fillId="5" borderId="0" xfId="0" applyFill="1"/>
    <xf numFmtId="0" fontId="0" fillId="5" borderId="0" xfId="0" applyFill="1" applyAlignment="1">
      <alignment horizontal="center" vertical="center"/>
    </xf>
    <xf numFmtId="165" fontId="0" fillId="5" borderId="0" xfId="0" applyNumberFormat="1" applyFill="1" applyAlignment="1">
      <alignment horizontal="center" vertical="center"/>
    </xf>
    <xf numFmtId="10" fontId="0" fillId="10" borderId="11" xfId="0" applyNumberFormat="1" applyFill="1" applyBorder="1" applyAlignment="1" applyProtection="1">
      <alignment horizontal="center" vertical="center"/>
      <protection locked="0"/>
    </xf>
    <xf numFmtId="167" fontId="0" fillId="10" borderId="11" xfId="0" applyNumberForma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0" fillId="0" borderId="11" xfId="0" applyBorder="1"/>
    <xf numFmtId="0" fontId="0" fillId="10" borderId="15" xfId="0" applyFill="1" applyBorder="1" applyAlignment="1">
      <alignment horizontal="right" vertical="center"/>
    </xf>
    <xf numFmtId="164" fontId="0" fillId="10" borderId="15" xfId="2" applyFont="1" applyFill="1" applyBorder="1" applyAlignment="1" applyProtection="1">
      <alignment horizontal="right" vertical="center"/>
    </xf>
    <xf numFmtId="43" fontId="0" fillId="5" borderId="0" xfId="1" applyFont="1" applyFill="1"/>
    <xf numFmtId="10" fontId="0" fillId="0" borderId="11" xfId="0" applyNumberFormat="1" applyBorder="1" applyAlignment="1">
      <alignment horizontal="center" vertical="center"/>
    </xf>
    <xf numFmtId="43" fontId="0" fillId="0" borderId="11" xfId="1" applyFont="1" applyBorder="1"/>
    <xf numFmtId="43" fontId="0" fillId="0" borderId="11" xfId="1" applyFont="1" applyBorder="1" applyAlignment="1">
      <alignment horizontal="center"/>
    </xf>
    <xf numFmtId="164" fontId="0" fillId="0" borderId="11" xfId="2" applyFont="1" applyBorder="1"/>
    <xf numFmtId="0" fontId="0" fillId="5" borderId="11" xfId="0" applyFill="1" applyBorder="1"/>
    <xf numFmtId="43" fontId="1" fillId="5" borderId="11" xfId="1" applyFont="1" applyFill="1" applyBorder="1"/>
    <xf numFmtId="43" fontId="1" fillId="5" borderId="11" xfId="1" applyFont="1" applyFill="1" applyBorder="1" applyAlignment="1">
      <alignment horizontal="center"/>
    </xf>
    <xf numFmtId="164" fontId="0" fillId="5" borderId="11" xfId="2" applyFont="1" applyFill="1" applyBorder="1"/>
    <xf numFmtId="0" fontId="2" fillId="5" borderId="11" xfId="0" applyFont="1" applyFill="1" applyBorder="1"/>
    <xf numFmtId="43" fontId="0" fillId="5" borderId="11" xfId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24" xfId="2" applyFont="1" applyBorder="1"/>
    <xf numFmtId="0" fontId="0" fillId="0" borderId="32" xfId="0" applyBorder="1" applyAlignment="1">
      <alignment horizontal="center"/>
    </xf>
    <xf numFmtId="0" fontId="0" fillId="0" borderId="33" xfId="0" applyBorder="1"/>
    <xf numFmtId="43" fontId="0" fillId="0" borderId="33" xfId="1" applyFont="1" applyBorder="1"/>
    <xf numFmtId="43" fontId="0" fillId="5" borderId="33" xfId="1" applyFont="1" applyFill="1" applyBorder="1" applyAlignment="1">
      <alignment horizontal="center"/>
    </xf>
    <xf numFmtId="164" fontId="0" fillId="0" borderId="33" xfId="2" applyFont="1" applyBorder="1"/>
    <xf numFmtId="164" fontId="0" fillId="0" borderId="34" xfId="2" applyFont="1" applyBorder="1"/>
    <xf numFmtId="164" fontId="2" fillId="11" borderId="31" xfId="2" applyFont="1" applyFill="1" applyBorder="1"/>
    <xf numFmtId="164" fontId="2" fillId="11" borderId="29" xfId="2" applyFont="1" applyFill="1" applyBorder="1"/>
    <xf numFmtId="0" fontId="2" fillId="11" borderId="36" xfId="0" applyFont="1" applyFill="1" applyBorder="1" applyAlignment="1">
      <alignment horizontal="center"/>
    </xf>
    <xf numFmtId="0" fontId="2" fillId="11" borderId="37" xfId="0" applyFont="1" applyFill="1" applyBorder="1"/>
    <xf numFmtId="43" fontId="2" fillId="11" borderId="37" xfId="1" applyFont="1" applyFill="1" applyBorder="1"/>
    <xf numFmtId="0" fontId="2" fillId="11" borderId="38" xfId="0" applyFont="1" applyFill="1" applyBorder="1" applyAlignment="1">
      <alignment horizontal="center"/>
    </xf>
    <xf numFmtId="0" fontId="2" fillId="11" borderId="39" xfId="0" applyFont="1" applyFill="1" applyBorder="1"/>
    <xf numFmtId="43" fontId="2" fillId="11" borderId="39" xfId="1" applyFont="1" applyFill="1" applyBorder="1"/>
    <xf numFmtId="164" fontId="2" fillId="11" borderId="30" xfId="2" applyFont="1" applyFill="1" applyBorder="1" applyAlignment="1">
      <alignment horizontal="right"/>
    </xf>
    <xf numFmtId="164" fontId="2" fillId="11" borderId="27" xfId="2" applyFont="1" applyFill="1" applyBorder="1" applyAlignment="1">
      <alignment horizontal="right"/>
    </xf>
    <xf numFmtId="0" fontId="0" fillId="0" borderId="40" xfId="0" applyBorder="1" applyAlignment="1">
      <alignment horizontal="center"/>
    </xf>
    <xf numFmtId="0" fontId="0" fillId="0" borderId="41" xfId="0" applyBorder="1"/>
    <xf numFmtId="43" fontId="0" fillId="0" borderId="41" xfId="1" applyFont="1" applyBorder="1"/>
    <xf numFmtId="43" fontId="0" fillId="0" borderId="41" xfId="1" applyFont="1" applyBorder="1" applyAlignment="1">
      <alignment horizontal="center"/>
    </xf>
    <xf numFmtId="164" fontId="0" fillId="0" borderId="41" xfId="2" applyFont="1" applyBorder="1"/>
    <xf numFmtId="164" fontId="0" fillId="0" borderId="42" xfId="2" applyFont="1" applyBorder="1"/>
    <xf numFmtId="0" fontId="2" fillId="11" borderId="35" xfId="0" applyFont="1" applyFill="1" applyBorder="1" applyAlignment="1">
      <alignment horizontal="center" vertical="center"/>
    </xf>
    <xf numFmtId="0" fontId="2" fillId="11" borderId="43" xfId="0" applyFont="1" applyFill="1" applyBorder="1" applyAlignment="1">
      <alignment horizontal="center" vertical="center"/>
    </xf>
    <xf numFmtId="43" fontId="2" fillId="11" borderId="43" xfId="1" applyFont="1" applyFill="1" applyBorder="1" applyAlignment="1">
      <alignment horizontal="center" vertical="center"/>
    </xf>
    <xf numFmtId="164" fontId="2" fillId="11" borderId="43" xfId="2" applyFont="1" applyFill="1" applyBorder="1" applyAlignment="1">
      <alignment horizontal="center" vertical="center"/>
    </xf>
    <xf numFmtId="164" fontId="2" fillId="11" borderId="44" xfId="2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0" fillId="7" borderId="11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165" fontId="0" fillId="0" borderId="12" xfId="0" applyNumberForma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>
      <alignment horizontal="justify" vertical="center" wrapText="1"/>
    </xf>
    <xf numFmtId="165" fontId="0" fillId="10" borderId="12" xfId="0" applyNumberFormat="1" applyFill="1" applyBorder="1" applyAlignment="1" applyProtection="1">
      <alignment horizontal="left" vertical="center"/>
      <protection locked="0"/>
    </xf>
    <xf numFmtId="164" fontId="0" fillId="10" borderId="12" xfId="2" applyFont="1" applyFill="1" applyBorder="1" applyAlignment="1" applyProtection="1">
      <alignment horizontal="right" vertical="center"/>
      <protection locked="0"/>
    </xf>
    <xf numFmtId="0" fontId="2" fillId="11" borderId="35" xfId="0" applyFont="1" applyFill="1" applyBorder="1" applyAlignment="1">
      <alignment horizontal="center"/>
    </xf>
    <xf numFmtId="0" fontId="2" fillId="11" borderId="43" xfId="0" applyFont="1" applyFill="1" applyBorder="1" applyAlignment="1">
      <alignment horizontal="center"/>
    </xf>
    <xf numFmtId="0" fontId="2" fillId="11" borderId="44" xfId="0" applyFont="1" applyFill="1" applyBorder="1" applyAlignment="1">
      <alignment horizontal="center"/>
    </xf>
    <xf numFmtId="165" fontId="0" fillId="10" borderId="12" xfId="0" applyNumberFormat="1" applyFill="1" applyBorder="1" applyAlignment="1" applyProtection="1">
      <alignment horizontal="right" vertical="center"/>
      <protection locked="0"/>
    </xf>
    <xf numFmtId="0" fontId="0" fillId="10" borderId="15" xfId="0" applyFill="1" applyBorder="1" applyAlignment="1" applyProtection="1">
      <alignment horizontal="right" vertical="center"/>
      <protection locked="0"/>
    </xf>
    <xf numFmtId="0" fontId="16" fillId="10" borderId="0" xfId="0" applyFont="1" applyFill="1" applyAlignment="1">
      <alignment horizontal="center" vertical="center" wrapText="1"/>
    </xf>
    <xf numFmtId="0" fontId="12" fillId="0" borderId="19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165" fontId="17" fillId="0" borderId="11" xfId="0" applyNumberFormat="1" applyFont="1" applyBorder="1" applyAlignment="1">
      <alignment horizontal="right" vertical="center"/>
    </xf>
    <xf numFmtId="0" fontId="12" fillId="9" borderId="1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65" fontId="4" fillId="0" borderId="11" xfId="0" applyNumberFormat="1" applyFont="1" applyBorder="1" applyAlignment="1">
      <alignment horizontal="right" vertical="center"/>
    </xf>
    <xf numFmtId="0" fontId="12" fillId="9" borderId="27" xfId="0" applyFont="1" applyFill="1" applyBorder="1" applyAlignment="1">
      <alignment horizontal="center" vertical="center"/>
    </xf>
    <xf numFmtId="0" fontId="12" fillId="9" borderId="28" xfId="0" applyFont="1" applyFill="1" applyBorder="1" applyAlignment="1">
      <alignment horizontal="center" vertical="center"/>
    </xf>
    <xf numFmtId="165" fontId="4" fillId="9" borderId="28" xfId="0" applyNumberFormat="1" applyFont="1" applyFill="1" applyBorder="1" applyAlignment="1">
      <alignment horizontal="right" vertical="center"/>
    </xf>
    <xf numFmtId="0" fontId="12" fillId="7" borderId="19" xfId="0" applyFont="1" applyFill="1" applyBorder="1" applyAlignment="1">
      <alignment horizontal="left" vertical="center"/>
    </xf>
    <xf numFmtId="0" fontId="0" fillId="7" borderId="11" xfId="0" applyFill="1" applyBorder="1" applyAlignment="1">
      <alignment horizontal="left" vertical="center"/>
    </xf>
    <xf numFmtId="165" fontId="4" fillId="7" borderId="11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65" fontId="0" fillId="0" borderId="11" xfId="0" applyNumberFormat="1" applyBorder="1" applyAlignment="1">
      <alignment horizontal="right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12" fillId="7" borderId="19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12" fillId="0" borderId="19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12" fillId="0" borderId="12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5" fontId="17" fillId="0" borderId="12" xfId="0" applyNumberFormat="1" applyFont="1" applyBorder="1" applyAlignment="1">
      <alignment horizontal="right" vertical="center"/>
    </xf>
    <xf numFmtId="165" fontId="17" fillId="0" borderId="8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8" borderId="19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0" fontId="16" fillId="0" borderId="12" xfId="0" applyNumberFormat="1" applyFont="1" applyBorder="1" applyAlignment="1">
      <alignment horizontal="center" vertical="center"/>
    </xf>
    <xf numFmtId="10" fontId="16" fillId="0" borderId="8" xfId="0" applyNumberFormat="1" applyFont="1" applyBorder="1" applyAlignment="1">
      <alignment horizontal="center" vertical="center"/>
    </xf>
    <xf numFmtId="165" fontId="16" fillId="0" borderId="12" xfId="0" applyNumberFormat="1" applyFont="1" applyBorder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0" fontId="12" fillId="7" borderId="16" xfId="0" applyFont="1" applyFill="1" applyBorder="1" applyAlignment="1">
      <alignment horizontal="right" vertical="center"/>
    </xf>
    <xf numFmtId="0" fontId="0" fillId="7" borderId="17" xfId="0" applyFill="1" applyBorder="1" applyAlignment="1">
      <alignment horizontal="right" vertical="center"/>
    </xf>
    <xf numFmtId="0" fontId="0" fillId="7" borderId="21" xfId="0" applyFill="1" applyBorder="1" applyAlignment="1">
      <alignment horizontal="right" vertical="center"/>
    </xf>
    <xf numFmtId="10" fontId="4" fillId="7" borderId="20" xfId="0" applyNumberFormat="1" applyFont="1" applyFill="1" applyBorder="1" applyAlignment="1">
      <alignment horizontal="center" vertical="center"/>
    </xf>
    <xf numFmtId="10" fontId="4" fillId="7" borderId="21" xfId="0" applyNumberFormat="1" applyFont="1" applyFill="1" applyBorder="1" applyAlignment="1">
      <alignment horizontal="center" vertical="center"/>
    </xf>
    <xf numFmtId="165" fontId="4" fillId="7" borderId="20" xfId="0" applyNumberFormat="1" applyFont="1" applyFill="1" applyBorder="1" applyAlignment="1">
      <alignment horizontal="right" vertical="center"/>
    </xf>
    <xf numFmtId="0" fontId="4" fillId="7" borderId="18" xfId="0" applyFont="1" applyFill="1" applyBorder="1" applyAlignment="1">
      <alignment horizontal="right" vertical="center"/>
    </xf>
    <xf numFmtId="10" fontId="0" fillId="0" borderId="12" xfId="0" applyNumberForma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10" fontId="4" fillId="0" borderId="12" xfId="0" applyNumberFormat="1" applyFont="1" applyBorder="1" applyAlignment="1">
      <alignment horizontal="center" vertical="center"/>
    </xf>
    <xf numFmtId="10" fontId="4" fillId="0" borderId="8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0" fontId="0" fillId="5" borderId="12" xfId="0" applyNumberFormat="1" applyFill="1" applyBorder="1" applyAlignment="1">
      <alignment horizontal="center" vertical="center"/>
    </xf>
    <xf numFmtId="10" fontId="0" fillId="5" borderId="8" xfId="0" applyNumberFormat="1" applyFill="1" applyBorder="1" applyAlignment="1">
      <alignment horizontal="center" vertical="center"/>
    </xf>
    <xf numFmtId="0" fontId="10" fillId="0" borderId="6" xfId="0" applyFont="1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10" fontId="16" fillId="5" borderId="12" xfId="0" applyNumberFormat="1" applyFont="1" applyFill="1" applyBorder="1" applyAlignment="1">
      <alignment horizontal="center" vertical="center"/>
    </xf>
    <xf numFmtId="10" fontId="16" fillId="5" borderId="8" xfId="0" applyNumberFormat="1" applyFont="1" applyFill="1" applyBorder="1" applyAlignment="1">
      <alignment horizontal="center" vertical="center"/>
    </xf>
    <xf numFmtId="10" fontId="16" fillId="5" borderId="12" xfId="0" quotePrefix="1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7" fillId="0" borderId="12" xfId="0" applyFont="1" applyBorder="1" applyAlignment="1">
      <alignment horizontal="justify" wrapText="1"/>
    </xf>
    <xf numFmtId="0" fontId="0" fillId="0" borderId="7" xfId="0" applyBorder="1" applyAlignment="1">
      <alignment horizontal="justify" wrapText="1"/>
    </xf>
    <xf numFmtId="0" fontId="0" fillId="0" borderId="8" xfId="0" applyBorder="1" applyAlignment="1">
      <alignment horizontal="justify" wrapText="1"/>
    </xf>
    <xf numFmtId="10" fontId="16" fillId="5" borderId="12" xfId="0" applyNumberFormat="1" applyFont="1" applyFill="1" applyBorder="1" applyAlignment="1">
      <alignment horizontal="center"/>
    </xf>
    <xf numFmtId="10" fontId="16" fillId="5" borderId="8" xfId="0" applyNumberFormat="1" applyFont="1" applyFill="1" applyBorder="1" applyAlignment="1">
      <alignment horizontal="center"/>
    </xf>
    <xf numFmtId="165" fontId="16" fillId="0" borderId="12" xfId="0" applyNumberFormat="1" applyFont="1" applyBorder="1" applyAlignment="1">
      <alignment horizontal="right"/>
    </xf>
    <xf numFmtId="0" fontId="16" fillId="0" borderId="15" xfId="0" applyFont="1" applyBorder="1" applyAlignment="1">
      <alignment horizontal="right"/>
    </xf>
    <xf numFmtId="10" fontId="0" fillId="10" borderId="12" xfId="0" applyNumberFormat="1" applyFill="1" applyBorder="1" applyAlignment="1" applyProtection="1">
      <alignment horizontal="center" vertical="center"/>
      <protection locked="0"/>
    </xf>
    <xf numFmtId="10" fontId="0" fillId="10" borderId="8" xfId="0" applyNumberFormat="1" applyFill="1" applyBorder="1" applyAlignment="1" applyProtection="1">
      <alignment horizontal="center" vertical="center"/>
      <protection locked="0"/>
    </xf>
    <xf numFmtId="10" fontId="12" fillId="0" borderId="12" xfId="0" applyNumberFormat="1" applyFont="1" applyBorder="1" applyAlignment="1">
      <alignment horizontal="center" vertical="center"/>
    </xf>
    <xf numFmtId="0" fontId="12" fillId="6" borderId="6" xfId="0" applyFont="1" applyFill="1" applyBorder="1" applyAlignment="1">
      <alignment horizontal="right" vertical="center"/>
    </xf>
    <xf numFmtId="0" fontId="0" fillId="6" borderId="7" xfId="0" applyFill="1" applyBorder="1" applyAlignment="1">
      <alignment horizontal="right" vertical="center"/>
    </xf>
    <xf numFmtId="0" fontId="0" fillId="6" borderId="8" xfId="0" applyFill="1" applyBorder="1" applyAlignment="1">
      <alignment horizontal="right" vertical="center"/>
    </xf>
    <xf numFmtId="165" fontId="4" fillId="6" borderId="12" xfId="0" applyNumberFormat="1" applyFont="1" applyFill="1" applyBorder="1" applyAlignment="1">
      <alignment horizontal="right" vertical="center"/>
    </xf>
    <xf numFmtId="0" fontId="4" fillId="6" borderId="15" xfId="0" applyFont="1" applyFill="1" applyBorder="1" applyAlignment="1">
      <alignment horizontal="right" vertical="center"/>
    </xf>
    <xf numFmtId="0" fontId="15" fillId="2" borderId="6" xfId="0" applyFont="1" applyFill="1" applyBorder="1" applyAlignment="1">
      <alignment horizontal="left" vertical="top" wrapText="1"/>
    </xf>
    <xf numFmtId="0" fontId="15" fillId="2" borderId="7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7" fillId="5" borderId="12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165" fontId="0" fillId="10" borderId="12" xfId="0" applyNumberFormat="1" applyFill="1" applyBorder="1" applyAlignment="1" applyProtection="1">
      <alignment horizontal="left" vertical="center"/>
      <protection locked="0"/>
    </xf>
    <xf numFmtId="165" fontId="0" fillId="10" borderId="8" xfId="0" applyNumberFormat="1" applyFill="1" applyBorder="1" applyAlignment="1" applyProtection="1">
      <alignment horizontal="left" vertical="center"/>
      <protection locked="0"/>
    </xf>
    <xf numFmtId="165" fontId="4" fillId="0" borderId="15" xfId="0" applyNumberFormat="1" applyFont="1" applyBorder="1" applyAlignment="1">
      <alignment horizontal="right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164" fontId="0" fillId="5" borderId="12" xfId="2" applyFont="1" applyFill="1" applyBorder="1" applyAlignment="1" applyProtection="1">
      <alignment horizontal="right" vertical="center"/>
      <protection locked="0"/>
    </xf>
    <xf numFmtId="164" fontId="0" fillId="5" borderId="8" xfId="2" applyFont="1" applyFill="1" applyBorder="1" applyAlignment="1" applyProtection="1">
      <alignment horizontal="right" vertical="center"/>
      <protection locked="0"/>
    </xf>
    <xf numFmtId="164" fontId="0" fillId="5" borderId="15" xfId="2" applyFont="1" applyFill="1" applyBorder="1" applyAlignment="1" applyProtection="1">
      <alignment horizontal="right" vertical="center"/>
      <protection locked="0"/>
    </xf>
    <xf numFmtId="0" fontId="0" fillId="5" borderId="0" xfId="0" applyFill="1" applyAlignment="1">
      <alignment horizontal="center"/>
    </xf>
    <xf numFmtId="0" fontId="2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7" fillId="4" borderId="6" xfId="0" applyFont="1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4" fontId="0" fillId="0" borderId="12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3" fillId="10" borderId="7" xfId="0" applyFont="1" applyFill="1" applyBorder="1" applyAlignment="1" applyProtection="1">
      <alignment horizontal="center" vertical="center" wrapText="1"/>
      <protection locked="0"/>
    </xf>
    <xf numFmtId="0" fontId="3" fillId="10" borderId="8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5" fontId="12" fillId="0" borderId="12" xfId="0" applyNumberFormat="1" applyFont="1" applyBorder="1" applyAlignment="1">
      <alignment horizontal="center" vertical="center"/>
    </xf>
    <xf numFmtId="165" fontId="12" fillId="0" borderId="15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64" fontId="0" fillId="0" borderId="12" xfId="2" applyFont="1" applyBorder="1" applyAlignment="1" applyProtection="1">
      <alignment horizontal="right" vertical="center"/>
    </xf>
    <xf numFmtId="164" fontId="0" fillId="0" borderId="15" xfId="2" applyFont="1" applyBorder="1" applyAlignment="1" applyProtection="1">
      <alignment horizontal="right" vertical="center"/>
    </xf>
    <xf numFmtId="0" fontId="12" fillId="6" borderId="7" xfId="0" applyFont="1" applyFill="1" applyBorder="1" applyAlignment="1">
      <alignment horizontal="right" vertical="center"/>
    </xf>
    <xf numFmtId="0" fontId="12" fillId="6" borderId="8" xfId="0" applyFont="1" applyFill="1" applyBorder="1" applyAlignment="1">
      <alignment horizontal="right" vertical="center"/>
    </xf>
    <xf numFmtId="165" fontId="4" fillId="6" borderId="15" xfId="0" applyNumberFormat="1" applyFont="1" applyFill="1" applyBorder="1" applyAlignment="1">
      <alignment horizontal="right" vertical="center"/>
    </xf>
    <xf numFmtId="0" fontId="7" fillId="5" borderId="7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right" vertical="center"/>
    </xf>
    <xf numFmtId="0" fontId="9" fillId="5" borderId="7" xfId="0" applyFont="1" applyFill="1" applyBorder="1" applyAlignment="1">
      <alignment horizontal="right" vertical="center"/>
    </xf>
    <xf numFmtId="0" fontId="9" fillId="5" borderId="8" xfId="0" applyFont="1" applyFill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7" fillId="7" borderId="6" xfId="0" applyFont="1" applyFill="1" applyBorder="1" applyAlignment="1">
      <alignment horizontal="left" vertical="center" wrapText="1"/>
    </xf>
    <xf numFmtId="0" fontId="0" fillId="7" borderId="7" xfId="0" applyFill="1" applyBorder="1" applyAlignment="1">
      <alignment horizontal="left" vertical="center" wrapText="1"/>
    </xf>
    <xf numFmtId="0" fontId="0" fillId="7" borderId="8" xfId="0" applyFill="1" applyBorder="1" applyAlignment="1">
      <alignment horizontal="left" vertical="center" wrapText="1"/>
    </xf>
    <xf numFmtId="4" fontId="0" fillId="0" borderId="15" xfId="0" applyNumberFormat="1" applyBorder="1" applyAlignment="1">
      <alignment horizontal="right" vertical="center"/>
    </xf>
    <xf numFmtId="0" fontId="12" fillId="7" borderId="6" xfId="0" applyFont="1" applyFill="1" applyBorder="1" applyAlignment="1">
      <alignment horizontal="right" vertical="center"/>
    </xf>
    <xf numFmtId="0" fontId="12" fillId="7" borderId="7" xfId="0" applyFont="1" applyFill="1" applyBorder="1" applyAlignment="1">
      <alignment horizontal="right" vertical="center"/>
    </xf>
    <xf numFmtId="0" fontId="12" fillId="7" borderId="8" xfId="0" applyFont="1" applyFill="1" applyBorder="1" applyAlignment="1">
      <alignment horizontal="right" vertical="center"/>
    </xf>
    <xf numFmtId="165" fontId="4" fillId="7" borderId="12" xfId="0" applyNumberFormat="1" applyFont="1" applyFill="1" applyBorder="1" applyAlignment="1">
      <alignment horizontal="right" vertical="center"/>
    </xf>
    <xf numFmtId="165" fontId="4" fillId="7" borderId="15" xfId="0" applyNumberFormat="1" applyFont="1" applyFill="1" applyBorder="1" applyAlignment="1">
      <alignment horizontal="right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justify" vertical="center" wrapText="1"/>
    </xf>
    <xf numFmtId="0" fontId="13" fillId="5" borderId="17" xfId="0" applyFont="1" applyFill="1" applyBorder="1" applyAlignment="1">
      <alignment horizontal="justify" vertical="center" wrapText="1"/>
    </xf>
    <xf numFmtId="0" fontId="13" fillId="5" borderId="21" xfId="0" applyFont="1" applyFill="1" applyBorder="1" applyAlignment="1">
      <alignment horizontal="justify" vertical="center" wrapText="1"/>
    </xf>
    <xf numFmtId="165" fontId="0" fillId="5" borderId="12" xfId="0" applyNumberFormat="1" applyFill="1" applyBorder="1" applyAlignment="1">
      <alignment horizontal="right" vertical="center"/>
    </xf>
    <xf numFmtId="165" fontId="0" fillId="5" borderId="8" xfId="0" applyNumberFormat="1" applyFill="1" applyBorder="1" applyAlignment="1">
      <alignment horizontal="right" vertical="center"/>
    </xf>
    <xf numFmtId="0" fontId="0" fillId="7" borderId="7" xfId="0" applyFill="1" applyBorder="1" applyAlignment="1">
      <alignment horizontal="right" vertical="center"/>
    </xf>
    <xf numFmtId="0" fontId="0" fillId="7" borderId="8" xfId="0" applyFill="1" applyBorder="1" applyAlignment="1">
      <alignment horizontal="right" vertical="center"/>
    </xf>
    <xf numFmtId="0" fontId="4" fillId="7" borderId="15" xfId="0" applyFont="1" applyFill="1" applyBorder="1" applyAlignment="1">
      <alignment horizontal="right" vertical="center"/>
    </xf>
    <xf numFmtId="165" fontId="0" fillId="0" borderId="8" xfId="0" applyNumberFormat="1" applyBorder="1" applyAlignment="1">
      <alignment horizontal="right" vertical="center"/>
    </xf>
    <xf numFmtId="0" fontId="12" fillId="0" borderId="12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4" fillId="5" borderId="20" xfId="0" applyFont="1" applyFill="1" applyBorder="1" applyAlignment="1">
      <alignment horizontal="justify" vertical="center" wrapText="1"/>
    </xf>
    <xf numFmtId="0" fontId="0" fillId="5" borderId="17" xfId="0" applyFill="1" applyBorder="1" applyAlignment="1">
      <alignment horizontal="justify" vertical="center" wrapText="1"/>
    </xf>
    <xf numFmtId="0" fontId="0" fillId="5" borderId="21" xfId="0" applyFill="1" applyBorder="1" applyAlignment="1">
      <alignment horizontal="justify" vertical="center" wrapText="1"/>
    </xf>
    <xf numFmtId="0" fontId="14" fillId="0" borderId="12" xfId="0" applyFont="1" applyBorder="1" applyAlignment="1">
      <alignment horizontal="justify" vertical="center"/>
    </xf>
    <xf numFmtId="0" fontId="0" fillId="0" borderId="7" xfId="0" applyBorder="1" applyAlignment="1">
      <alignment horizontal="justify" vertical="center"/>
    </xf>
    <xf numFmtId="0" fontId="0" fillId="0" borderId="8" xfId="0" applyBorder="1" applyAlignment="1">
      <alignment horizontal="justify" vertical="center"/>
    </xf>
    <xf numFmtId="164" fontId="16" fillId="10" borderId="12" xfId="2" applyFont="1" applyFill="1" applyBorder="1" applyAlignment="1" applyProtection="1">
      <alignment horizontal="right" vertical="center"/>
      <protection locked="0"/>
    </xf>
    <xf numFmtId="164" fontId="16" fillId="10" borderId="15" xfId="2" applyFont="1" applyFill="1" applyBorder="1" applyAlignment="1" applyProtection="1">
      <alignment horizontal="right" vertical="center"/>
      <protection locked="0"/>
    </xf>
    <xf numFmtId="164" fontId="0" fillId="10" borderId="12" xfId="2" applyFont="1" applyFill="1" applyBorder="1" applyAlignment="1" applyProtection="1">
      <alignment horizontal="right" vertical="center"/>
      <protection locked="0"/>
    </xf>
    <xf numFmtId="164" fontId="0" fillId="10" borderId="15" xfId="2" applyFont="1" applyFill="1" applyBorder="1" applyAlignment="1" applyProtection="1">
      <alignment horizontal="right" vertical="center"/>
      <protection locked="0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14" fillId="5" borderId="12" xfId="0" applyFont="1" applyFill="1" applyBorder="1" applyAlignment="1">
      <alignment horizontal="justify" vertical="center" wrapText="1"/>
    </xf>
    <xf numFmtId="0" fontId="14" fillId="5" borderId="7" xfId="0" applyFont="1" applyFill="1" applyBorder="1" applyAlignment="1">
      <alignment horizontal="justify" vertical="center" wrapText="1"/>
    </xf>
    <xf numFmtId="0" fontId="14" fillId="5" borderId="8" xfId="0" applyFont="1" applyFill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/>
    </xf>
    <xf numFmtId="0" fontId="14" fillId="0" borderId="8" xfId="0" applyFont="1" applyBorder="1" applyAlignment="1">
      <alignment horizontal="justify" vertical="center"/>
    </xf>
    <xf numFmtId="0" fontId="7" fillId="0" borderId="7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0" fillId="0" borderId="11" xfId="0" applyBorder="1" applyAlignment="1"/>
    <xf numFmtId="0" fontId="0" fillId="0" borderId="19" xfId="0" applyBorder="1" applyAlignment="1"/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showGridLines="0" tabSelected="1" workbookViewId="0">
      <selection activeCell="J5" sqref="J5"/>
    </sheetView>
  </sheetViews>
  <sheetFormatPr defaultRowHeight="15"/>
  <cols>
    <col min="1" max="1" width="7.140625" style="43" customWidth="1"/>
    <col min="2" max="2" width="38" customWidth="1"/>
    <col min="3" max="3" width="12.85546875" style="44" bestFit="1" customWidth="1"/>
    <col min="4" max="4" width="12.85546875" style="44" customWidth="1"/>
    <col min="5" max="5" width="18.7109375" style="45" customWidth="1"/>
    <col min="6" max="6" width="16.140625" style="45" bestFit="1" customWidth="1"/>
    <col min="7" max="7" width="15.140625" customWidth="1"/>
    <col min="8" max="8" width="10.5703125" bestFit="1" customWidth="1"/>
  </cols>
  <sheetData>
    <row r="1" spans="1:8" ht="15.75" thickBot="1">
      <c r="A1" s="109" t="s">
        <v>0</v>
      </c>
      <c r="B1" s="110"/>
      <c r="C1" s="110"/>
      <c r="D1" s="110"/>
      <c r="E1" s="110"/>
      <c r="F1" s="111"/>
    </row>
    <row r="2" spans="1:8" s="41" customFormat="1" ht="15.75" thickBot="1">
      <c r="A2" s="95" t="s">
        <v>1</v>
      </c>
      <c r="B2" s="96" t="s">
        <v>2</v>
      </c>
      <c r="C2" s="97" t="s">
        <v>3</v>
      </c>
      <c r="D2" s="97" t="s">
        <v>4</v>
      </c>
      <c r="E2" s="98" t="s">
        <v>5</v>
      </c>
      <c r="F2" s="99" t="s">
        <v>6</v>
      </c>
    </row>
    <row r="3" spans="1:8">
      <c r="A3" s="89">
        <v>1</v>
      </c>
      <c r="B3" s="90" t="s">
        <v>7</v>
      </c>
      <c r="C3" s="91">
        <v>1</v>
      </c>
      <c r="D3" s="92" t="s">
        <v>8</v>
      </c>
      <c r="E3" s="93">
        <f>'Gerente de Facilities'!G110</f>
        <v>18293.048077229156</v>
      </c>
      <c r="F3" s="94">
        <f>E3*C3</f>
        <v>18293.048077229156</v>
      </c>
      <c r="H3" s="44"/>
    </row>
    <row r="4" spans="1:8">
      <c r="A4" s="71">
        <v>2</v>
      </c>
      <c r="B4" s="57" t="s">
        <v>9</v>
      </c>
      <c r="C4" s="62">
        <v>1</v>
      </c>
      <c r="D4" s="63" t="s">
        <v>8</v>
      </c>
      <c r="E4" s="64">
        <f>'Encarregado de Limpeza'!G109</f>
        <v>3125.6162354084054</v>
      </c>
      <c r="F4" s="72">
        <f t="shared" ref="F4:F15" si="0">E4*C4</f>
        <v>3125.6162354084054</v>
      </c>
      <c r="H4" s="44"/>
    </row>
    <row r="5" spans="1:8">
      <c r="A5" s="71">
        <v>3</v>
      </c>
      <c r="B5" s="57" t="s">
        <v>10</v>
      </c>
      <c r="C5" s="62">
        <v>15</v>
      </c>
      <c r="D5" s="63" t="s">
        <v>8</v>
      </c>
      <c r="E5" s="64">
        <f>'Auxiliar de Serviços Gerais'!G112</f>
        <v>2634.236005759974</v>
      </c>
      <c r="F5" s="72">
        <f t="shared" si="0"/>
        <v>39513.540086399611</v>
      </c>
      <c r="H5" s="44"/>
    </row>
    <row r="6" spans="1:8" s="51" customFormat="1">
      <c r="A6" s="71">
        <v>4</v>
      </c>
      <c r="B6" s="65" t="s">
        <v>11</v>
      </c>
      <c r="C6" s="66">
        <v>2</v>
      </c>
      <c r="D6" s="67" t="s">
        <v>8</v>
      </c>
      <c r="E6" s="68">
        <f>copeira!G110</f>
        <v>2616.7432943897115</v>
      </c>
      <c r="F6" s="72">
        <f t="shared" si="0"/>
        <v>5233.4865887794231</v>
      </c>
      <c r="H6" s="60"/>
    </row>
    <row r="7" spans="1:8" s="51" customFormat="1">
      <c r="A7" s="71">
        <v>5</v>
      </c>
      <c r="B7" s="69" t="s">
        <v>12</v>
      </c>
      <c r="C7" s="66">
        <v>1</v>
      </c>
      <c r="D7" s="67" t="s">
        <v>8</v>
      </c>
      <c r="E7" s="68">
        <f>E6/30*2</f>
        <v>174.4495529593141</v>
      </c>
      <c r="F7" s="72">
        <f t="shared" si="0"/>
        <v>174.4495529593141</v>
      </c>
      <c r="H7" s="60"/>
    </row>
    <row r="8" spans="1:8">
      <c r="A8" s="71">
        <v>6</v>
      </c>
      <c r="B8" s="57" t="s">
        <v>13</v>
      </c>
      <c r="C8" s="62">
        <v>4</v>
      </c>
      <c r="D8" s="70" t="s">
        <v>8</v>
      </c>
      <c r="E8" s="64">
        <f>jardineiro!G111</f>
        <v>2634.236005759974</v>
      </c>
      <c r="F8" s="72">
        <f t="shared" si="0"/>
        <v>10536.944023039896</v>
      </c>
      <c r="H8" s="44"/>
    </row>
    <row r="9" spans="1:8">
      <c r="A9" s="71">
        <v>7</v>
      </c>
      <c r="B9" s="57" t="s">
        <v>14</v>
      </c>
      <c r="C9" s="62">
        <v>10</v>
      </c>
      <c r="D9" s="70" t="s">
        <v>8</v>
      </c>
      <c r="E9" s="64">
        <f>Recepcionista!G109</f>
        <v>3098.0427142344024</v>
      </c>
      <c r="F9" s="72">
        <f t="shared" si="0"/>
        <v>30980.427142344022</v>
      </c>
      <c r="H9" s="44"/>
    </row>
    <row r="10" spans="1:8">
      <c r="A10" s="71">
        <v>8</v>
      </c>
      <c r="B10" s="57" t="s">
        <v>15</v>
      </c>
      <c r="C10" s="62">
        <v>1</v>
      </c>
      <c r="D10" s="70" t="s">
        <v>8</v>
      </c>
      <c r="E10" s="64">
        <f>almoxarife!G111</f>
        <v>2616.7432943897115</v>
      </c>
      <c r="F10" s="72">
        <f t="shared" si="0"/>
        <v>2616.7432943897115</v>
      </c>
      <c r="H10" s="44"/>
    </row>
    <row r="11" spans="1:8">
      <c r="A11" s="71">
        <v>9</v>
      </c>
      <c r="B11" s="57" t="s">
        <v>16</v>
      </c>
      <c r="C11" s="62">
        <v>14</v>
      </c>
      <c r="D11" s="70" t="s">
        <v>8</v>
      </c>
      <c r="E11" s="64">
        <f>Porteiro!G109</f>
        <v>2780.7032123157533</v>
      </c>
      <c r="F11" s="72">
        <f t="shared" si="0"/>
        <v>38929.844972420542</v>
      </c>
      <c r="H11" s="44"/>
    </row>
    <row r="12" spans="1:8">
      <c r="A12" s="71">
        <v>10</v>
      </c>
      <c r="B12" s="57" t="s">
        <v>17</v>
      </c>
      <c r="C12" s="62">
        <v>1</v>
      </c>
      <c r="D12" s="70" t="s">
        <v>8</v>
      </c>
      <c r="E12" s="64">
        <f>'Ofícial de manutenção'!G111</f>
        <v>3680.8085059609957</v>
      </c>
      <c r="F12" s="72">
        <f t="shared" si="0"/>
        <v>3680.8085059609957</v>
      </c>
      <c r="H12" s="44"/>
    </row>
    <row r="13" spans="1:8">
      <c r="A13" s="71">
        <v>11</v>
      </c>
      <c r="B13" s="57" t="s">
        <v>18</v>
      </c>
      <c r="C13" s="62">
        <v>1</v>
      </c>
      <c r="D13" s="70" t="s">
        <v>8</v>
      </c>
      <c r="E13" s="64">
        <f>'Auxiliar de manutençao'!G111</f>
        <v>2891.5592986719653</v>
      </c>
      <c r="F13" s="72">
        <f t="shared" si="0"/>
        <v>2891.5592986719653</v>
      </c>
      <c r="H13" s="44"/>
    </row>
    <row r="14" spans="1:8">
      <c r="A14" s="71">
        <v>12</v>
      </c>
      <c r="B14" s="57" t="s">
        <v>19</v>
      </c>
      <c r="C14" s="62">
        <v>1</v>
      </c>
      <c r="D14" s="70" t="s">
        <v>8</v>
      </c>
      <c r="E14" s="64">
        <f>Mecânico!G111</f>
        <v>3680.8085059609957</v>
      </c>
      <c r="F14" s="72">
        <f t="shared" si="0"/>
        <v>3680.8085059609957</v>
      </c>
      <c r="H14" s="44"/>
    </row>
    <row r="15" spans="1:8" ht="15.75" thickBot="1">
      <c r="A15" s="73">
        <v>13</v>
      </c>
      <c r="B15" s="74" t="s">
        <v>20</v>
      </c>
      <c r="C15" s="75">
        <v>1</v>
      </c>
      <c r="D15" s="76" t="s">
        <v>8</v>
      </c>
      <c r="E15" s="77">
        <f>'Auxiliar de mecânico'!G111</f>
        <v>2891.5592986719653</v>
      </c>
      <c r="F15" s="78">
        <f t="shared" si="0"/>
        <v>2891.5592986719653</v>
      </c>
      <c r="H15" s="44"/>
    </row>
    <row r="16" spans="1:8" s="42" customFormat="1">
      <c r="A16" s="81"/>
      <c r="B16" s="82"/>
      <c r="C16" s="83"/>
      <c r="D16" s="83"/>
      <c r="E16" s="87" t="s">
        <v>21</v>
      </c>
      <c r="F16" s="79">
        <f>SUM(F3:F15)</f>
        <v>162548.835582236</v>
      </c>
    </row>
    <row r="17" spans="1:6" ht="15.75" thickBot="1">
      <c r="A17" s="84"/>
      <c r="B17" s="85"/>
      <c r="C17" s="86"/>
      <c r="D17" s="86"/>
      <c r="E17" s="88" t="s">
        <v>22</v>
      </c>
      <c r="F17" s="80">
        <f>F16*12</f>
        <v>1950586.026986832</v>
      </c>
    </row>
  </sheetData>
  <mergeCells count="1">
    <mergeCell ref="A1:F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116"/>
  <sheetViews>
    <sheetView showGridLines="0" topLeftCell="A88" workbookViewId="0">
      <selection activeCell="A88" sqref="A1:XFD1048576"/>
    </sheetView>
  </sheetViews>
  <sheetFormatPr defaultColWidth="0" defaultRowHeight="15" customHeight="1" zeroHeight="1"/>
  <cols>
    <col min="1" max="1" width="4" customWidth="1"/>
    <col min="2" max="5" width="9.140625" customWidth="1"/>
    <col min="6" max="6" width="19.28515625" customWidth="1"/>
    <col min="7" max="7" width="15.7109375" bestFit="1" customWidth="1"/>
    <col min="8" max="8" width="9.140625" customWidth="1"/>
    <col min="9" max="9" width="22" customWidth="1"/>
    <col min="10" max="10" width="20.28515625" customWidth="1"/>
    <col min="11" max="11" width="0.140625" customWidth="1"/>
    <col min="12" max="12" width="10.5703125" bestFit="1" customWidth="1"/>
    <col min="13" max="13" width="22.42578125" customWidth="1"/>
    <col min="14" max="14" width="12.28515625" customWidth="1"/>
    <col min="15" max="15" width="13" bestFit="1" customWidth="1"/>
    <col min="16" max="16" width="10.5703125" bestFit="1" customWidth="1"/>
    <col min="17" max="17" width="10.140625" bestFit="1" customWidth="1"/>
    <col min="18" max="18" width="9.42578125" bestFit="1" customWidth="1"/>
    <col min="19" max="19" width="12.42578125" bestFit="1" customWidth="1"/>
    <col min="20" max="16384" width="9.140625" hidden="1"/>
  </cols>
  <sheetData>
    <row r="1" spans="2:19" ht="15.75" thickBot="1"/>
    <row r="2" spans="2:19">
      <c r="B2" s="263" t="s">
        <v>23</v>
      </c>
      <c r="C2" s="264"/>
      <c r="D2" s="264"/>
      <c r="E2" s="264"/>
      <c r="F2" s="264"/>
      <c r="G2" s="264"/>
      <c r="H2" s="264"/>
      <c r="I2" s="265"/>
      <c r="J2" s="266" t="s">
        <v>24</v>
      </c>
      <c r="K2" s="267"/>
      <c r="M2" s="1" t="s">
        <v>25</v>
      </c>
    </row>
    <row r="3" spans="2:19">
      <c r="B3" s="272" t="s">
        <v>26</v>
      </c>
      <c r="C3" s="273"/>
      <c r="D3" s="273"/>
      <c r="E3" s="273"/>
      <c r="F3" s="273"/>
      <c r="G3" s="273"/>
      <c r="H3" s="274" t="s">
        <v>27</v>
      </c>
      <c r="I3" s="275"/>
      <c r="J3" s="268"/>
      <c r="K3" s="269"/>
      <c r="M3" s="1"/>
    </row>
    <row r="4" spans="2:19" ht="30" customHeight="1">
      <c r="B4" s="276" t="s">
        <v>28</v>
      </c>
      <c r="C4" s="277"/>
      <c r="D4" s="277"/>
      <c r="E4" s="277"/>
      <c r="F4" s="277"/>
      <c r="G4" s="277"/>
      <c r="H4" s="277"/>
      <c r="I4" s="278"/>
      <c r="J4" s="268"/>
      <c r="K4" s="269"/>
      <c r="M4" s="1"/>
    </row>
    <row r="5" spans="2:19">
      <c r="B5" s="279" t="s">
        <v>29</v>
      </c>
      <c r="C5" s="128"/>
      <c r="D5" s="128"/>
      <c r="E5" s="128"/>
      <c r="F5" s="129"/>
      <c r="G5" s="2" t="s">
        <v>30</v>
      </c>
      <c r="H5" s="280" t="s">
        <v>31</v>
      </c>
      <c r="I5" s="281"/>
      <c r="J5" s="270"/>
      <c r="K5" s="271"/>
      <c r="M5" s="114" t="s">
        <v>32</v>
      </c>
      <c r="N5" s="114"/>
    </row>
    <row r="6" spans="2:19">
      <c r="B6" s="257" t="s">
        <v>190</v>
      </c>
      <c r="C6" s="258"/>
      <c r="D6" s="258"/>
      <c r="E6" s="258"/>
      <c r="F6" s="259"/>
      <c r="G6" s="3">
        <v>1</v>
      </c>
      <c r="H6" s="260">
        <v>1400</v>
      </c>
      <c r="I6" s="261"/>
      <c r="J6" s="197">
        <f>G6*H6</f>
        <v>1400</v>
      </c>
      <c r="K6" s="198"/>
      <c r="M6" s="114"/>
      <c r="N6" s="114"/>
    </row>
    <row r="7" spans="2:19">
      <c r="B7" s="262"/>
      <c r="C7" s="128"/>
      <c r="D7" s="128"/>
      <c r="E7" s="128"/>
      <c r="F7" s="129"/>
      <c r="G7" s="4"/>
      <c r="H7" s="260"/>
      <c r="I7" s="261"/>
      <c r="J7" s="197">
        <f t="shared" ref="J7" si="0">G7*H7</f>
        <v>0</v>
      </c>
      <c r="K7" s="198"/>
      <c r="L7" s="5"/>
    </row>
    <row r="8" spans="2:19">
      <c r="B8" s="294" t="s">
        <v>34</v>
      </c>
      <c r="C8" s="295"/>
      <c r="D8" s="295"/>
      <c r="E8" s="295"/>
      <c r="F8" s="295"/>
      <c r="G8" s="295"/>
      <c r="H8" s="295"/>
      <c r="I8" s="296"/>
      <c r="J8" s="204">
        <f>SUM(J6:J7)</f>
        <v>1400</v>
      </c>
      <c r="K8" s="247"/>
      <c r="L8" s="5"/>
    </row>
    <row r="9" spans="2:19">
      <c r="B9" s="297" t="s">
        <v>35</v>
      </c>
      <c r="C9" s="200"/>
      <c r="D9" s="200"/>
      <c r="E9" s="200"/>
      <c r="F9" s="200"/>
      <c r="G9" s="200"/>
      <c r="H9" s="200"/>
      <c r="I9" s="201"/>
      <c r="J9" s="204">
        <f>J8*12</f>
        <v>16800</v>
      </c>
      <c r="K9" s="247"/>
    </row>
    <row r="10" spans="2:19">
      <c r="B10" s="248" t="s">
        <v>36</v>
      </c>
      <c r="C10" s="249"/>
      <c r="D10" s="249"/>
      <c r="E10" s="249"/>
      <c r="F10" s="249"/>
      <c r="G10" s="249"/>
      <c r="H10" s="249"/>
      <c r="I10" s="249"/>
      <c r="J10" s="249"/>
      <c r="K10" s="250"/>
    </row>
    <row r="11" spans="2:19" ht="34.5" customHeight="1">
      <c r="B11" s="213" t="s">
        <v>37</v>
      </c>
      <c r="C11" s="214"/>
      <c r="D11" s="214"/>
      <c r="E11" s="214"/>
      <c r="F11" s="214"/>
      <c r="G11" s="214"/>
      <c r="H11" s="214"/>
      <c r="I11" s="214"/>
      <c r="J11" s="214"/>
      <c r="K11" s="215"/>
      <c r="M11" s="6"/>
    </row>
    <row r="12" spans="2:19">
      <c r="B12" s="7" t="s">
        <v>38</v>
      </c>
      <c r="C12" s="177" t="s">
        <v>39</v>
      </c>
      <c r="D12" s="128"/>
      <c r="E12" s="128"/>
      <c r="F12" s="128"/>
      <c r="G12" s="128"/>
      <c r="H12" s="128"/>
      <c r="I12" s="129"/>
      <c r="J12" s="282" t="s">
        <v>40</v>
      </c>
      <c r="K12" s="283"/>
    </row>
    <row r="13" spans="2:19">
      <c r="B13" s="8" t="s">
        <v>41</v>
      </c>
      <c r="C13" s="284" t="s">
        <v>42</v>
      </c>
      <c r="D13" s="285"/>
      <c r="E13" s="285"/>
      <c r="F13" s="285"/>
      <c r="G13" s="285"/>
      <c r="H13" s="285"/>
      <c r="I13" s="286"/>
      <c r="J13" s="260">
        <f>J8</f>
        <v>1400</v>
      </c>
      <c r="K13" s="301"/>
    </row>
    <row r="14" spans="2:19">
      <c r="B14" s="233" t="s">
        <v>46</v>
      </c>
      <c r="C14" s="289"/>
      <c r="D14" s="289"/>
      <c r="E14" s="289"/>
      <c r="F14" s="289"/>
      <c r="G14" s="289"/>
      <c r="H14" s="289"/>
      <c r="I14" s="290"/>
      <c r="J14" s="236">
        <f>SUM(J13:K13)</f>
        <v>1400</v>
      </c>
      <c r="K14" s="291"/>
      <c r="M14" s="136" t="s">
        <v>160</v>
      </c>
      <c r="N14" s="136"/>
      <c r="O14" s="136"/>
      <c r="P14" s="136"/>
      <c r="Q14" s="136"/>
      <c r="R14" s="136"/>
      <c r="S14" s="136"/>
    </row>
    <row r="15" spans="2:19" ht="50.25" customHeight="1">
      <c r="B15" s="213" t="s">
        <v>47</v>
      </c>
      <c r="C15" s="214"/>
      <c r="D15" s="214"/>
      <c r="E15" s="214"/>
      <c r="F15" s="214"/>
      <c r="G15" s="214"/>
      <c r="H15" s="214"/>
      <c r="I15" s="214"/>
      <c r="J15" s="214"/>
      <c r="K15" s="215"/>
      <c r="M15" s="310" t="s">
        <v>161</v>
      </c>
      <c r="N15" s="310" t="s">
        <v>162</v>
      </c>
      <c r="O15" s="310" t="s">
        <v>40</v>
      </c>
      <c r="P15" s="310" t="s">
        <v>163</v>
      </c>
      <c r="Q15" s="311" t="s">
        <v>51</v>
      </c>
      <c r="R15" s="310" t="s">
        <v>164</v>
      </c>
      <c r="S15" s="311" t="s">
        <v>165</v>
      </c>
    </row>
    <row r="16" spans="2:19">
      <c r="B16" s="7" t="s">
        <v>48</v>
      </c>
      <c r="C16" s="177" t="s">
        <v>49</v>
      </c>
      <c r="D16" s="128"/>
      <c r="E16" s="128"/>
      <c r="F16" s="129"/>
      <c r="G16" s="9" t="s">
        <v>30</v>
      </c>
      <c r="H16" s="177" t="s">
        <v>50</v>
      </c>
      <c r="I16" s="129"/>
      <c r="J16" s="177" t="s">
        <v>51</v>
      </c>
      <c r="K16" s="206"/>
      <c r="M16" s="310"/>
      <c r="N16" s="310"/>
      <c r="O16" s="310"/>
      <c r="P16" s="310"/>
      <c r="Q16" s="311"/>
      <c r="R16" s="311"/>
      <c r="S16" s="311"/>
    </row>
    <row r="17" spans="2:22" ht="44.25" customHeight="1">
      <c r="B17" s="8" t="s">
        <v>41</v>
      </c>
      <c r="C17" s="221" t="s">
        <v>174</v>
      </c>
      <c r="D17" s="214"/>
      <c r="E17" s="214"/>
      <c r="F17" s="222"/>
      <c r="G17" s="11">
        <f>+G6</f>
        <v>1</v>
      </c>
      <c r="H17" s="197">
        <f>+S17</f>
        <v>81</v>
      </c>
      <c r="I17" s="320"/>
      <c r="J17" s="197">
        <f t="shared" ref="J17:J20" si="1">H17*G17</f>
        <v>81</v>
      </c>
      <c r="K17" s="198"/>
      <c r="M17" s="10" t="s">
        <v>167</v>
      </c>
      <c r="N17" s="11">
        <v>22</v>
      </c>
      <c r="O17" s="12">
        <v>3.75</v>
      </c>
      <c r="P17" s="12">
        <f>+O17*2</f>
        <v>7.5</v>
      </c>
      <c r="Q17" s="13">
        <f>(N17*P17)</f>
        <v>165</v>
      </c>
      <c r="R17" s="14">
        <f>IF(N17&gt;0,(-H6*0.06),0)</f>
        <v>-84</v>
      </c>
      <c r="S17" s="15">
        <f>SUM(Q17:R17)</f>
        <v>81</v>
      </c>
    </row>
    <row r="18" spans="2:22">
      <c r="B18" s="8" t="s">
        <v>43</v>
      </c>
      <c r="C18" s="221" t="s">
        <v>168</v>
      </c>
      <c r="D18" s="214"/>
      <c r="E18" s="214"/>
      <c r="F18" s="222"/>
      <c r="G18" s="11">
        <f>G17</f>
        <v>1</v>
      </c>
      <c r="H18" s="315">
        <f>+Q18</f>
        <v>168.3</v>
      </c>
      <c r="I18" s="316"/>
      <c r="J18" s="197">
        <f t="shared" si="1"/>
        <v>168.3</v>
      </c>
      <c r="K18" s="198"/>
      <c r="M18" s="11" t="s">
        <v>169</v>
      </c>
      <c r="N18" s="11">
        <v>22</v>
      </c>
      <c r="O18" s="47">
        <v>7.65</v>
      </c>
      <c r="P18" s="57"/>
      <c r="Q18" s="16">
        <f>+N18*O18</f>
        <v>168.3</v>
      </c>
    </row>
    <row r="19" spans="2:22">
      <c r="B19" s="17" t="s">
        <v>59</v>
      </c>
      <c r="C19" s="324" t="s">
        <v>170</v>
      </c>
      <c r="D19" s="325"/>
      <c r="E19" s="325"/>
      <c r="F19" s="326"/>
      <c r="G19" s="11">
        <f t="shared" ref="G19:G20" si="2">G18</f>
        <v>1</v>
      </c>
      <c r="H19" s="315">
        <f>+Q19</f>
        <v>62.4</v>
      </c>
      <c r="I19" s="316"/>
      <c r="J19" s="197">
        <f>G19*H19</f>
        <v>62.4</v>
      </c>
      <c r="K19" s="198"/>
      <c r="M19" s="11" t="s">
        <v>170</v>
      </c>
      <c r="N19" s="11">
        <v>1</v>
      </c>
      <c r="O19" s="47">
        <v>62.4</v>
      </c>
      <c r="P19" s="57"/>
      <c r="Q19" s="16">
        <f>+N19*O19</f>
        <v>62.4</v>
      </c>
    </row>
    <row r="20" spans="2:22">
      <c r="B20" s="17" t="s">
        <v>69</v>
      </c>
      <c r="C20" s="327" t="s">
        <v>171</v>
      </c>
      <c r="D20" s="328"/>
      <c r="E20" s="328"/>
      <c r="F20" s="329"/>
      <c r="G20" s="11">
        <f t="shared" si="2"/>
        <v>1</v>
      </c>
      <c r="H20" s="315">
        <f>+Q20</f>
        <v>103.93</v>
      </c>
      <c r="I20" s="316"/>
      <c r="J20" s="104">
        <f t="shared" si="1"/>
        <v>103.93</v>
      </c>
      <c r="K20" s="105"/>
      <c r="M20" s="11" t="s">
        <v>171</v>
      </c>
      <c r="N20" s="11">
        <v>1</v>
      </c>
      <c r="O20" s="47">
        <v>103.93</v>
      </c>
      <c r="P20" s="57"/>
      <c r="Q20" s="16">
        <f>+N20*O20</f>
        <v>103.93</v>
      </c>
    </row>
    <row r="21" spans="2:22" ht="15.75" customHeight="1">
      <c r="B21" s="233" t="s">
        <v>53</v>
      </c>
      <c r="C21" s="234"/>
      <c r="D21" s="234"/>
      <c r="E21" s="234"/>
      <c r="F21" s="234"/>
      <c r="G21" s="234"/>
      <c r="H21" s="234"/>
      <c r="I21" s="235"/>
      <c r="J21" s="236">
        <f>SUM(J17:J20)</f>
        <v>415.63</v>
      </c>
      <c r="K21" s="237"/>
    </row>
    <row r="22" spans="2:22" ht="25.5" customHeight="1">
      <c r="B22" s="213" t="s">
        <v>54</v>
      </c>
      <c r="C22" s="240"/>
      <c r="D22" s="240"/>
      <c r="E22" s="240"/>
      <c r="F22" s="240"/>
      <c r="G22" s="240"/>
      <c r="H22" s="240"/>
      <c r="I22" s="240"/>
      <c r="J22" s="240"/>
      <c r="K22" s="241"/>
    </row>
    <row r="23" spans="2:22">
      <c r="B23" s="8" t="s">
        <v>55</v>
      </c>
      <c r="C23" s="141" t="s">
        <v>56</v>
      </c>
      <c r="D23" s="182"/>
      <c r="E23" s="182"/>
      <c r="F23" s="182"/>
      <c r="G23" s="182"/>
      <c r="H23" s="182"/>
      <c r="I23" s="183"/>
      <c r="J23" s="177" t="s">
        <v>51</v>
      </c>
      <c r="K23" s="206"/>
    </row>
    <row r="24" spans="2:22">
      <c r="B24" s="8" t="s">
        <v>41</v>
      </c>
      <c r="C24" s="144" t="s">
        <v>57</v>
      </c>
      <c r="D24" s="182"/>
      <c r="E24" s="182"/>
      <c r="F24" s="182"/>
      <c r="G24" s="182"/>
      <c r="H24" s="182"/>
      <c r="I24" s="183"/>
      <c r="J24" s="112"/>
      <c r="K24" s="113"/>
    </row>
    <row r="25" spans="2:22">
      <c r="B25" s="233" t="s">
        <v>61</v>
      </c>
      <c r="C25" s="234"/>
      <c r="D25" s="234"/>
      <c r="E25" s="234"/>
      <c r="F25" s="234"/>
      <c r="G25" s="234"/>
      <c r="H25" s="234"/>
      <c r="I25" s="235"/>
      <c r="J25" s="236">
        <f>SUM(J24:J24)</f>
        <v>0</v>
      </c>
      <c r="K25" s="237"/>
    </row>
    <row r="26" spans="2:22" ht="52.5" customHeight="1">
      <c r="B26" s="213" t="s">
        <v>62</v>
      </c>
      <c r="C26" s="214"/>
      <c r="D26" s="214"/>
      <c r="E26" s="214"/>
      <c r="F26" s="214"/>
      <c r="G26" s="214"/>
      <c r="H26" s="214"/>
      <c r="I26" s="214"/>
      <c r="J26" s="214"/>
      <c r="K26" s="215"/>
    </row>
    <row r="27" spans="2:22">
      <c r="B27" s="238" t="s">
        <v>63</v>
      </c>
      <c r="C27" s="239"/>
      <c r="D27" s="239"/>
      <c r="E27" s="239"/>
      <c r="F27" s="239"/>
      <c r="G27" s="239"/>
      <c r="H27" s="239"/>
      <c r="I27" s="239"/>
      <c r="J27" s="239"/>
      <c r="K27" s="106"/>
    </row>
    <row r="28" spans="2:22">
      <c r="B28" s="18" t="s">
        <v>64</v>
      </c>
      <c r="C28" s="177" t="s">
        <v>65</v>
      </c>
      <c r="D28" s="128"/>
      <c r="E28" s="128"/>
      <c r="F28" s="128"/>
      <c r="G28" s="129"/>
      <c r="H28" s="232">
        <f>H37</f>
        <v>0.33800000000000008</v>
      </c>
      <c r="I28" s="129"/>
      <c r="J28" s="177" t="s">
        <v>40</v>
      </c>
      <c r="K28" s="206"/>
    </row>
    <row r="29" spans="2:22">
      <c r="B29" s="19" t="s">
        <v>41</v>
      </c>
      <c r="C29" s="144" t="s">
        <v>66</v>
      </c>
      <c r="D29" s="182"/>
      <c r="E29" s="182"/>
      <c r="F29" s="182"/>
      <c r="G29" s="183"/>
      <c r="H29" s="211">
        <v>0.2</v>
      </c>
      <c r="I29" s="212"/>
      <c r="J29" s="197">
        <f>H29*J13</f>
        <v>280</v>
      </c>
      <c r="K29" s="198"/>
    </row>
    <row r="30" spans="2:22">
      <c r="B30" s="23" t="s">
        <v>43</v>
      </c>
      <c r="C30" s="144" t="s">
        <v>67</v>
      </c>
      <c r="D30" s="182"/>
      <c r="E30" s="182"/>
      <c r="F30" s="182"/>
      <c r="G30" s="183"/>
      <c r="H30" s="211">
        <v>1.4999999999999999E-2</v>
      </c>
      <c r="I30" s="212"/>
      <c r="J30" s="197">
        <f>H30*J13</f>
        <v>21</v>
      </c>
      <c r="K30" s="198"/>
    </row>
    <row r="31" spans="2:22">
      <c r="B31" s="23" t="s">
        <v>59</v>
      </c>
      <c r="C31" s="144" t="s">
        <v>68</v>
      </c>
      <c r="D31" s="182"/>
      <c r="E31" s="182"/>
      <c r="F31" s="182"/>
      <c r="G31" s="183"/>
      <c r="H31" s="211">
        <v>0.01</v>
      </c>
      <c r="I31" s="212"/>
      <c r="J31" s="197">
        <f>H31*J13</f>
        <v>14</v>
      </c>
      <c r="K31" s="198"/>
    </row>
    <row r="32" spans="2:22">
      <c r="B32" s="23" t="s">
        <v>69</v>
      </c>
      <c r="C32" s="144" t="s">
        <v>70</v>
      </c>
      <c r="D32" s="182"/>
      <c r="E32" s="182"/>
      <c r="F32" s="182"/>
      <c r="G32" s="183"/>
      <c r="H32" s="211">
        <v>2E-3</v>
      </c>
      <c r="I32" s="212"/>
      <c r="J32" s="197">
        <f>H32*J13</f>
        <v>2.8000000000000003</v>
      </c>
      <c r="K32" s="198"/>
      <c r="V32" t="s">
        <v>27</v>
      </c>
    </row>
    <row r="33" spans="2:22">
      <c r="B33" s="23" t="s">
        <v>71</v>
      </c>
      <c r="C33" s="144" t="s">
        <v>72</v>
      </c>
      <c r="D33" s="182"/>
      <c r="E33" s="182"/>
      <c r="F33" s="182"/>
      <c r="G33" s="183"/>
      <c r="H33" s="211">
        <v>2.5000000000000001E-2</v>
      </c>
      <c r="I33" s="212"/>
      <c r="J33" s="197">
        <f>H33*J13</f>
        <v>35</v>
      </c>
      <c r="K33" s="198"/>
      <c r="V33" t="s">
        <v>73</v>
      </c>
    </row>
    <row r="34" spans="2:22">
      <c r="B34" s="23" t="s">
        <v>74</v>
      </c>
      <c r="C34" s="144" t="s">
        <v>75</v>
      </c>
      <c r="D34" s="182"/>
      <c r="E34" s="182"/>
      <c r="F34" s="182"/>
      <c r="G34" s="183"/>
      <c r="H34" s="211">
        <v>0.08</v>
      </c>
      <c r="I34" s="212"/>
      <c r="J34" s="197">
        <f>H34*J13</f>
        <v>112</v>
      </c>
      <c r="K34" s="198"/>
      <c r="V34" t="s">
        <v>76</v>
      </c>
    </row>
    <row r="35" spans="2:22">
      <c r="B35" s="23" t="s">
        <v>77</v>
      </c>
      <c r="C35" s="144" t="s">
        <v>78</v>
      </c>
      <c r="D35" s="182"/>
      <c r="E35" s="182"/>
      <c r="F35" s="182"/>
      <c r="G35" s="183"/>
      <c r="H35" s="230"/>
      <c r="I35" s="231"/>
      <c r="J35" s="197">
        <f>H35*J13</f>
        <v>0</v>
      </c>
      <c r="K35" s="198"/>
    </row>
    <row r="36" spans="2:22">
      <c r="B36" s="23" t="s">
        <v>79</v>
      </c>
      <c r="C36" s="144" t="s">
        <v>80</v>
      </c>
      <c r="D36" s="182"/>
      <c r="E36" s="182"/>
      <c r="F36" s="182"/>
      <c r="G36" s="183"/>
      <c r="H36" s="211">
        <v>6.0000000000000001E-3</v>
      </c>
      <c r="I36" s="212"/>
      <c r="J36" s="197">
        <f>H36*J13</f>
        <v>8.4</v>
      </c>
      <c r="K36" s="198"/>
    </row>
    <row r="37" spans="2:22">
      <c r="B37" s="199" t="s">
        <v>81</v>
      </c>
      <c r="C37" s="200"/>
      <c r="D37" s="200"/>
      <c r="E37" s="200"/>
      <c r="F37" s="200"/>
      <c r="G37" s="201"/>
      <c r="H37" s="202">
        <f>SUM(H29:H36)</f>
        <v>0.33800000000000008</v>
      </c>
      <c r="I37" s="203"/>
      <c r="J37" s="204">
        <f>SUM(J29:J36)</f>
        <v>473.2</v>
      </c>
      <c r="K37" s="205"/>
    </row>
    <row r="38" spans="2:22">
      <c r="B38" s="18" t="s">
        <v>82</v>
      </c>
      <c r="C38" s="177" t="s">
        <v>83</v>
      </c>
      <c r="D38" s="128"/>
      <c r="E38" s="128"/>
      <c r="F38" s="128"/>
      <c r="G38" s="129"/>
      <c r="H38" s="177" t="s">
        <v>84</v>
      </c>
      <c r="I38" s="129"/>
      <c r="J38" s="177" t="s">
        <v>40</v>
      </c>
      <c r="K38" s="206"/>
    </row>
    <row r="39" spans="2:22">
      <c r="B39" s="19" t="s">
        <v>41</v>
      </c>
      <c r="C39" s="144" t="s">
        <v>85</v>
      </c>
      <c r="D39" s="182"/>
      <c r="E39" s="182"/>
      <c r="F39" s="182"/>
      <c r="G39" s="183"/>
      <c r="H39" s="218">
        <v>8.3299999999999999E-2</v>
      </c>
      <c r="I39" s="219"/>
      <c r="J39" s="197">
        <f>H39*J13</f>
        <v>116.62</v>
      </c>
      <c r="K39" s="198"/>
    </row>
    <row r="40" spans="2:22">
      <c r="B40" s="8" t="s">
        <v>41</v>
      </c>
      <c r="C40" s="223" t="s">
        <v>86</v>
      </c>
      <c r="D40" s="224"/>
      <c r="E40" s="224"/>
      <c r="F40" s="224"/>
      <c r="G40" s="225"/>
      <c r="H40" s="226">
        <v>1.4E-2</v>
      </c>
      <c r="I40" s="227"/>
      <c r="J40" s="228">
        <f>H40*J14</f>
        <v>19.600000000000001</v>
      </c>
      <c r="K40" s="229"/>
    </row>
    <row r="41" spans="2:22">
      <c r="B41" s="199" t="s">
        <v>87</v>
      </c>
      <c r="C41" s="200"/>
      <c r="D41" s="200"/>
      <c r="E41" s="200"/>
      <c r="F41" s="200"/>
      <c r="G41" s="201"/>
      <c r="H41" s="202">
        <f>H39+H40</f>
        <v>9.7299999999999998E-2</v>
      </c>
      <c r="I41" s="203"/>
      <c r="J41" s="204">
        <f>J39+J40</f>
        <v>136.22</v>
      </c>
      <c r="K41" s="205"/>
    </row>
    <row r="42" spans="2:22">
      <c r="B42" s="18" t="s">
        <v>88</v>
      </c>
      <c r="C42" s="177" t="s">
        <v>83</v>
      </c>
      <c r="D42" s="128"/>
      <c r="E42" s="128"/>
      <c r="F42" s="128"/>
      <c r="G42" s="129"/>
      <c r="H42" s="177" t="s">
        <v>84</v>
      </c>
      <c r="I42" s="129"/>
      <c r="J42" s="177" t="s">
        <v>40</v>
      </c>
      <c r="K42" s="206"/>
    </row>
    <row r="43" spans="2:22">
      <c r="B43" s="19" t="s">
        <v>41</v>
      </c>
      <c r="C43" s="144" t="s">
        <v>89</v>
      </c>
      <c r="D43" s="182"/>
      <c r="E43" s="182"/>
      <c r="F43" s="182"/>
      <c r="G43" s="183"/>
      <c r="H43" s="211">
        <v>6.4999999999999997E-3</v>
      </c>
      <c r="I43" s="212"/>
      <c r="J43" s="197">
        <f>H43*J14</f>
        <v>9.1</v>
      </c>
      <c r="K43" s="198"/>
    </row>
    <row r="44" spans="2:22">
      <c r="B44" s="23" t="s">
        <v>43</v>
      </c>
      <c r="C44" s="221" t="s">
        <v>90</v>
      </c>
      <c r="D44" s="214"/>
      <c r="E44" s="214"/>
      <c r="F44" s="214"/>
      <c r="G44" s="222"/>
      <c r="H44" s="218">
        <v>1.1000000000000001E-3</v>
      </c>
      <c r="I44" s="219"/>
      <c r="J44" s="197">
        <f>J14*H44</f>
        <v>1.54</v>
      </c>
      <c r="K44" s="198"/>
    </row>
    <row r="45" spans="2:22">
      <c r="B45" s="199" t="s">
        <v>91</v>
      </c>
      <c r="C45" s="200"/>
      <c r="D45" s="200"/>
      <c r="E45" s="200"/>
      <c r="F45" s="200"/>
      <c r="G45" s="201"/>
      <c r="H45" s="202">
        <f>H43+H44</f>
        <v>7.6E-3</v>
      </c>
      <c r="I45" s="203"/>
      <c r="J45" s="204">
        <f>SUM(J43:J44)</f>
        <v>10.64</v>
      </c>
      <c r="K45" s="205"/>
    </row>
    <row r="46" spans="2:22">
      <c r="B46" s="18" t="s">
        <v>92</v>
      </c>
      <c r="C46" s="177" t="s">
        <v>93</v>
      </c>
      <c r="D46" s="128"/>
      <c r="E46" s="128"/>
      <c r="F46" s="128"/>
      <c r="G46" s="129"/>
      <c r="H46" s="177" t="s">
        <v>84</v>
      </c>
      <c r="I46" s="129"/>
      <c r="J46" s="177" t="s">
        <v>40</v>
      </c>
      <c r="K46" s="206"/>
    </row>
    <row r="47" spans="2:22">
      <c r="B47" s="19" t="s">
        <v>41</v>
      </c>
      <c r="C47" s="144" t="s">
        <v>94</v>
      </c>
      <c r="D47" s="182"/>
      <c r="E47" s="182"/>
      <c r="F47" s="182"/>
      <c r="G47" s="183"/>
      <c r="H47" s="211">
        <v>4.1999999999999997E-3</v>
      </c>
      <c r="I47" s="212"/>
      <c r="J47" s="197">
        <f>H47*J14</f>
        <v>5.88</v>
      </c>
      <c r="K47" s="198"/>
    </row>
    <row r="48" spans="2:22">
      <c r="B48" s="23" t="s">
        <v>43</v>
      </c>
      <c r="C48" s="144" t="s">
        <v>95</v>
      </c>
      <c r="D48" s="182"/>
      <c r="E48" s="182"/>
      <c r="F48" s="182"/>
      <c r="G48" s="183"/>
      <c r="H48" s="220">
        <v>3.5999999999999997E-2</v>
      </c>
      <c r="I48" s="219"/>
      <c r="J48" s="197">
        <f>H47*J47</f>
        <v>2.4695999999999999E-2</v>
      </c>
      <c r="K48" s="198"/>
    </row>
    <row r="49" spans="2:17">
      <c r="B49" s="23" t="s">
        <v>59</v>
      </c>
      <c r="C49" s="144" t="s">
        <v>96</v>
      </c>
      <c r="D49" s="182"/>
      <c r="E49" s="182"/>
      <c r="F49" s="182"/>
      <c r="G49" s="183"/>
      <c r="H49" s="218">
        <v>2E-3</v>
      </c>
      <c r="I49" s="219"/>
      <c r="J49" s="197">
        <f>H49*J50</f>
        <v>5.4431999999999994E-2</v>
      </c>
      <c r="K49" s="198"/>
    </row>
    <row r="50" spans="2:17">
      <c r="B50" s="23" t="s">
        <v>69</v>
      </c>
      <c r="C50" s="144" t="s">
        <v>97</v>
      </c>
      <c r="D50" s="182"/>
      <c r="E50" s="182"/>
      <c r="F50" s="182"/>
      <c r="G50" s="183"/>
      <c r="H50" s="211">
        <v>1.9439999999999999E-2</v>
      </c>
      <c r="I50" s="212"/>
      <c r="J50" s="197">
        <f>H50*J14</f>
        <v>27.215999999999998</v>
      </c>
      <c r="K50" s="198"/>
    </row>
    <row r="51" spans="2:17">
      <c r="B51" s="23" t="s">
        <v>71</v>
      </c>
      <c r="C51" s="152" t="s">
        <v>98</v>
      </c>
      <c r="D51" s="216"/>
      <c r="E51" s="216"/>
      <c r="F51" s="216"/>
      <c r="G51" s="217"/>
      <c r="H51" s="218">
        <v>3.2659999999999998E-3</v>
      </c>
      <c r="I51" s="219"/>
      <c r="J51" s="197">
        <f>H51*J50</f>
        <v>8.888745599999999E-2</v>
      </c>
      <c r="K51" s="198"/>
    </row>
    <row r="52" spans="2:17">
      <c r="B52" s="23" t="s">
        <v>74</v>
      </c>
      <c r="C52" s="144" t="s">
        <v>99</v>
      </c>
      <c r="D52" s="182"/>
      <c r="E52" s="182"/>
      <c r="F52" s="182"/>
      <c r="G52" s="183"/>
      <c r="H52" s="211">
        <v>2E-3</v>
      </c>
      <c r="I52" s="212"/>
      <c r="J52" s="197">
        <f>H52*J50</f>
        <v>5.4431999999999994E-2</v>
      </c>
      <c r="K52" s="198"/>
    </row>
    <row r="53" spans="2:17">
      <c r="B53" s="199" t="s">
        <v>100</v>
      </c>
      <c r="C53" s="200"/>
      <c r="D53" s="200"/>
      <c r="E53" s="200"/>
      <c r="F53" s="200"/>
      <c r="G53" s="201"/>
      <c r="H53" s="202">
        <f>SUM(H47:H52)</f>
        <v>6.6906000000000007E-2</v>
      </c>
      <c r="I53" s="203"/>
      <c r="J53" s="204">
        <f>SUM(J47:K52)</f>
        <v>33.318447456000001</v>
      </c>
      <c r="K53" s="205"/>
    </row>
    <row r="54" spans="2:17" ht="50.25" customHeight="1">
      <c r="B54" s="213" t="s">
        <v>101</v>
      </c>
      <c r="C54" s="214"/>
      <c r="D54" s="214"/>
      <c r="E54" s="214"/>
      <c r="F54" s="214"/>
      <c r="G54" s="214"/>
      <c r="H54" s="214"/>
      <c r="I54" s="214"/>
      <c r="J54" s="214"/>
      <c r="K54" s="215"/>
    </row>
    <row r="55" spans="2:17">
      <c r="B55" s="18" t="s">
        <v>102</v>
      </c>
      <c r="C55" s="177" t="s">
        <v>83</v>
      </c>
      <c r="D55" s="128"/>
      <c r="E55" s="128"/>
      <c r="F55" s="128"/>
      <c r="G55" s="129"/>
      <c r="H55" s="177" t="s">
        <v>84</v>
      </c>
      <c r="I55" s="129"/>
      <c r="J55" s="177" t="s">
        <v>40</v>
      </c>
      <c r="K55" s="206"/>
    </row>
    <row r="56" spans="2:17">
      <c r="B56" s="19" t="s">
        <v>41</v>
      </c>
      <c r="C56" s="144" t="s">
        <v>103</v>
      </c>
      <c r="D56" s="182"/>
      <c r="E56" s="182"/>
      <c r="F56" s="182"/>
      <c r="G56" s="183"/>
      <c r="H56" s="211">
        <v>0.1111</v>
      </c>
      <c r="I56" s="212"/>
      <c r="J56" s="197">
        <f>H56*J13</f>
        <v>155.54</v>
      </c>
      <c r="K56" s="198"/>
      <c r="P56" s="20"/>
    </row>
    <row r="57" spans="2:17">
      <c r="B57" s="23" t="s">
        <v>43</v>
      </c>
      <c r="C57" s="144" t="s">
        <v>104</v>
      </c>
      <c r="D57" s="182"/>
      <c r="E57" s="182"/>
      <c r="F57" s="182"/>
      <c r="G57" s="183"/>
      <c r="H57" s="211">
        <v>1.66E-2</v>
      </c>
      <c r="I57" s="212"/>
      <c r="J57" s="197">
        <f>H57*J13</f>
        <v>23.240000000000002</v>
      </c>
      <c r="K57" s="198"/>
      <c r="M57" s="21"/>
      <c r="P57" s="20"/>
    </row>
    <row r="58" spans="2:17">
      <c r="B58" s="23" t="s">
        <v>59</v>
      </c>
      <c r="C58" s="144" t="s">
        <v>105</v>
      </c>
      <c r="D58" s="182"/>
      <c r="E58" s="182"/>
      <c r="F58" s="182"/>
      <c r="G58" s="183"/>
      <c r="H58" s="211">
        <v>2.0000000000000001E-4</v>
      </c>
      <c r="I58" s="212"/>
      <c r="J58" s="197">
        <f>H58*J13</f>
        <v>0.28000000000000003</v>
      </c>
      <c r="K58" s="198"/>
      <c r="P58" s="20"/>
    </row>
    <row r="59" spans="2:17">
      <c r="B59" s="23" t="s">
        <v>69</v>
      </c>
      <c r="C59" s="144" t="s">
        <v>106</v>
      </c>
      <c r="D59" s="182"/>
      <c r="E59" s="182"/>
      <c r="F59" s="182"/>
      <c r="G59" s="183"/>
      <c r="H59" s="211">
        <v>2.8E-3</v>
      </c>
      <c r="I59" s="212"/>
      <c r="J59" s="197">
        <f>H59*J13</f>
        <v>3.92</v>
      </c>
      <c r="K59" s="198"/>
      <c r="N59" s="22"/>
      <c r="P59" s="20"/>
      <c r="Q59" s="22"/>
    </row>
    <row r="60" spans="2:17">
      <c r="B60" s="23" t="s">
        <v>71</v>
      </c>
      <c r="C60" s="144" t="s">
        <v>107</v>
      </c>
      <c r="D60" s="182"/>
      <c r="E60" s="182"/>
      <c r="F60" s="182"/>
      <c r="G60" s="183"/>
      <c r="H60" s="211">
        <v>2.9999999999999997E-4</v>
      </c>
      <c r="I60" s="212"/>
      <c r="J60" s="197">
        <f>H60*J13</f>
        <v>0.42</v>
      </c>
      <c r="K60" s="198"/>
    </row>
    <row r="61" spans="2:17">
      <c r="B61" s="199" t="s">
        <v>108</v>
      </c>
      <c r="C61" s="200"/>
      <c r="D61" s="200"/>
      <c r="E61" s="200"/>
      <c r="F61" s="200"/>
      <c r="G61" s="201"/>
      <c r="H61" s="184">
        <f>H60+H59+H58+H57+H56</f>
        <v>0.13100000000000001</v>
      </c>
      <c r="I61" s="185"/>
      <c r="J61" s="167">
        <f>SUM(J56:J60)</f>
        <v>183.39999999999998</v>
      </c>
      <c r="K61" s="207"/>
    </row>
    <row r="62" spans="2:17">
      <c r="B62" s="23" t="s">
        <v>77</v>
      </c>
      <c r="C62" s="208" t="s">
        <v>109</v>
      </c>
      <c r="D62" s="209"/>
      <c r="E62" s="209"/>
      <c r="F62" s="209"/>
      <c r="G62" s="210"/>
      <c r="H62" s="184">
        <v>2.2700000000000001E-2</v>
      </c>
      <c r="I62" s="185"/>
      <c r="J62" s="197">
        <f>H62*J61</f>
        <v>4.1631799999999997</v>
      </c>
      <c r="K62" s="198"/>
    </row>
    <row r="63" spans="2:17">
      <c r="B63" s="199" t="s">
        <v>110</v>
      </c>
      <c r="C63" s="200"/>
      <c r="D63" s="200"/>
      <c r="E63" s="200"/>
      <c r="F63" s="200"/>
      <c r="G63" s="201"/>
      <c r="H63" s="202">
        <f>H61+H62</f>
        <v>0.1537</v>
      </c>
      <c r="I63" s="203"/>
      <c r="J63" s="204">
        <f>SUM(J61:J62)</f>
        <v>187.56317999999999</v>
      </c>
      <c r="K63" s="205"/>
    </row>
    <row r="64" spans="2:17">
      <c r="B64" s="18" t="s">
        <v>1</v>
      </c>
      <c r="C64" s="177" t="s">
        <v>111</v>
      </c>
      <c r="D64" s="170"/>
      <c r="E64" s="170"/>
      <c r="F64" s="170"/>
      <c r="G64" s="171"/>
      <c r="H64" s="177" t="s">
        <v>84</v>
      </c>
      <c r="I64" s="129"/>
      <c r="J64" s="177" t="s">
        <v>40</v>
      </c>
      <c r="K64" s="206"/>
    </row>
    <row r="65" spans="2:12">
      <c r="B65" s="7" t="s">
        <v>64</v>
      </c>
      <c r="C65" s="144" t="s">
        <v>112</v>
      </c>
      <c r="D65" s="182"/>
      <c r="E65" s="182"/>
      <c r="F65" s="182"/>
      <c r="G65" s="183"/>
      <c r="H65" s="195">
        <f>+H37</f>
        <v>0.33800000000000008</v>
      </c>
      <c r="I65" s="196"/>
      <c r="J65" s="197">
        <f>H65*J14</f>
        <v>473.2000000000001</v>
      </c>
      <c r="K65" s="198"/>
    </row>
    <row r="66" spans="2:12">
      <c r="B66" s="103" t="s">
        <v>82</v>
      </c>
      <c r="C66" s="144" t="s">
        <v>113</v>
      </c>
      <c r="D66" s="182"/>
      <c r="E66" s="182"/>
      <c r="F66" s="182"/>
      <c r="G66" s="183"/>
      <c r="H66" s="195">
        <f>H41</f>
        <v>9.7299999999999998E-2</v>
      </c>
      <c r="I66" s="196"/>
      <c r="J66" s="197">
        <f>H66*J14</f>
        <v>136.22</v>
      </c>
      <c r="K66" s="198"/>
    </row>
    <row r="67" spans="2:12">
      <c r="B67" s="103" t="s">
        <v>88</v>
      </c>
      <c r="C67" s="144" t="s">
        <v>89</v>
      </c>
      <c r="D67" s="182"/>
      <c r="E67" s="182"/>
      <c r="F67" s="182"/>
      <c r="G67" s="183"/>
      <c r="H67" s="195">
        <f>H45</f>
        <v>7.6E-3</v>
      </c>
      <c r="I67" s="196"/>
      <c r="J67" s="197">
        <f>H67*J14</f>
        <v>10.64</v>
      </c>
      <c r="K67" s="198"/>
    </row>
    <row r="68" spans="2:12">
      <c r="B68" s="103" t="s">
        <v>92</v>
      </c>
      <c r="C68" s="144" t="s">
        <v>114</v>
      </c>
      <c r="D68" s="182"/>
      <c r="E68" s="182"/>
      <c r="F68" s="182"/>
      <c r="G68" s="183"/>
      <c r="H68" s="184">
        <f>H53</f>
        <v>6.6906000000000007E-2</v>
      </c>
      <c r="I68" s="185"/>
      <c r="J68" s="186">
        <f>J53</f>
        <v>33.318447456000001</v>
      </c>
      <c r="K68" s="187"/>
    </row>
    <row r="69" spans="2:12">
      <c r="B69" s="103" t="s">
        <v>102</v>
      </c>
      <c r="C69" s="144" t="s">
        <v>115</v>
      </c>
      <c r="D69" s="182"/>
      <c r="E69" s="182"/>
      <c r="F69" s="182"/>
      <c r="G69" s="183"/>
      <c r="H69" s="184">
        <f>H63</f>
        <v>0.1537</v>
      </c>
      <c r="I69" s="185"/>
      <c r="J69" s="186">
        <f>J63</f>
        <v>187.56317999999999</v>
      </c>
      <c r="K69" s="187"/>
    </row>
    <row r="70" spans="2:12">
      <c r="B70" s="188" t="s">
        <v>116</v>
      </c>
      <c r="C70" s="189"/>
      <c r="D70" s="189"/>
      <c r="E70" s="189"/>
      <c r="F70" s="189"/>
      <c r="G70" s="190"/>
      <c r="H70" s="191">
        <f>SUM(H65:H69)</f>
        <v>0.66350600000000015</v>
      </c>
      <c r="I70" s="192"/>
      <c r="J70" s="193">
        <f>SUM(J65:J69)</f>
        <v>840.94162745599999</v>
      </c>
      <c r="K70" s="194"/>
    </row>
    <row r="71" spans="2:12">
      <c r="B71" s="161" t="s">
        <v>117</v>
      </c>
      <c r="C71" s="178"/>
      <c r="D71" s="178"/>
      <c r="E71" s="178"/>
      <c r="F71" s="178"/>
      <c r="G71" s="178"/>
      <c r="H71" s="178"/>
      <c r="I71" s="178"/>
      <c r="J71" s="178"/>
      <c r="K71" s="24"/>
    </row>
    <row r="72" spans="2:12">
      <c r="B72" s="179" t="s">
        <v>118</v>
      </c>
      <c r="C72" s="180"/>
      <c r="D72" s="180"/>
      <c r="E72" s="180"/>
      <c r="F72" s="180"/>
      <c r="G72" s="180"/>
      <c r="H72" s="180"/>
      <c r="I72" s="180"/>
      <c r="J72" s="180"/>
      <c r="K72" s="24"/>
    </row>
    <row r="73" spans="2:12">
      <c r="B73" s="172" t="s">
        <v>119</v>
      </c>
      <c r="C73" s="173"/>
      <c r="D73" s="173"/>
      <c r="E73" s="173"/>
      <c r="F73" s="173"/>
      <c r="G73" s="173"/>
      <c r="H73" s="173"/>
      <c r="I73" s="173"/>
      <c r="J73" s="173"/>
      <c r="K73" s="181"/>
    </row>
    <row r="74" spans="2:12">
      <c r="B74" s="169" t="s">
        <v>46</v>
      </c>
      <c r="C74" s="170"/>
      <c r="D74" s="170"/>
      <c r="E74" s="170"/>
      <c r="F74" s="170"/>
      <c r="G74" s="170"/>
      <c r="H74" s="170"/>
      <c r="I74" s="171"/>
      <c r="J74" s="25">
        <f>J14</f>
        <v>1400</v>
      </c>
      <c r="K74" s="24"/>
    </row>
    <row r="75" spans="2:12">
      <c r="B75" s="169" t="s">
        <v>53</v>
      </c>
      <c r="C75" s="170"/>
      <c r="D75" s="170"/>
      <c r="E75" s="170"/>
      <c r="F75" s="170"/>
      <c r="G75" s="170"/>
      <c r="H75" s="170"/>
      <c r="I75" s="171"/>
      <c r="J75" s="25">
        <f>J21</f>
        <v>415.63</v>
      </c>
      <c r="K75" s="24"/>
    </row>
    <row r="76" spans="2:12">
      <c r="B76" s="169" t="s">
        <v>61</v>
      </c>
      <c r="C76" s="170"/>
      <c r="D76" s="170"/>
      <c r="E76" s="170"/>
      <c r="F76" s="170"/>
      <c r="G76" s="170"/>
      <c r="H76" s="170"/>
      <c r="I76" s="171"/>
      <c r="J76" s="25">
        <f>J25</f>
        <v>0</v>
      </c>
      <c r="K76" s="24"/>
    </row>
    <row r="77" spans="2:12">
      <c r="B77" s="169" t="s">
        <v>116</v>
      </c>
      <c r="C77" s="170"/>
      <c r="D77" s="170"/>
      <c r="E77" s="170"/>
      <c r="F77" s="170"/>
      <c r="G77" s="170"/>
      <c r="H77" s="170"/>
      <c r="I77" s="171"/>
      <c r="J77" s="25">
        <f>J70</f>
        <v>840.94162745599999</v>
      </c>
      <c r="K77" s="24"/>
    </row>
    <row r="78" spans="2:12">
      <c r="B78" s="172" t="s">
        <v>120</v>
      </c>
      <c r="C78" s="173"/>
      <c r="D78" s="173"/>
      <c r="E78" s="173"/>
      <c r="F78" s="173"/>
      <c r="G78" s="173"/>
      <c r="H78" s="173"/>
      <c r="I78" s="174"/>
      <c r="J78" s="26">
        <f>SUM(J74:J77)</f>
        <v>2656.571627456</v>
      </c>
      <c r="K78" s="24"/>
      <c r="L78" s="27"/>
    </row>
    <row r="79" spans="2:12">
      <c r="B79" s="28" t="s">
        <v>189</v>
      </c>
      <c r="C79" s="101"/>
      <c r="D79" s="101"/>
      <c r="E79" s="101"/>
      <c r="F79" s="101"/>
      <c r="G79" s="101"/>
      <c r="H79" s="101"/>
      <c r="I79" s="101"/>
      <c r="J79" s="57"/>
      <c r="K79" s="24"/>
    </row>
    <row r="80" spans="2:12">
      <c r="B80" s="7" t="s">
        <v>122</v>
      </c>
      <c r="C80" s="175" t="s">
        <v>2</v>
      </c>
      <c r="D80" s="176"/>
      <c r="E80" s="176"/>
      <c r="F80" s="176"/>
      <c r="G80" s="29" t="s">
        <v>84</v>
      </c>
      <c r="H80" s="177" t="s">
        <v>40</v>
      </c>
      <c r="I80" s="346"/>
      <c r="J80" s="57"/>
      <c r="K80" s="24"/>
    </row>
    <row r="81" spans="2:13">
      <c r="B81" s="7" t="s">
        <v>41</v>
      </c>
      <c r="C81" s="116" t="s">
        <v>123</v>
      </c>
      <c r="D81" s="130"/>
      <c r="E81" s="130"/>
      <c r="F81" s="130"/>
      <c r="G81" s="54"/>
      <c r="H81" s="117">
        <f>J78*G81</f>
        <v>0</v>
      </c>
      <c r="I81" s="168"/>
      <c r="J81" s="57"/>
      <c r="K81" s="24"/>
    </row>
    <row r="82" spans="2:13" ht="23.25" customHeight="1">
      <c r="B82" s="165" t="s">
        <v>124</v>
      </c>
      <c r="C82" s="166"/>
      <c r="D82" s="166"/>
      <c r="E82" s="166"/>
      <c r="F82" s="166"/>
      <c r="G82" s="131"/>
      <c r="H82" s="131"/>
      <c r="I82" s="131"/>
      <c r="J82" s="57"/>
      <c r="K82" s="24"/>
    </row>
    <row r="83" spans="2:13">
      <c r="B83" s="7" t="s">
        <v>43</v>
      </c>
      <c r="C83" s="149" t="s">
        <v>125</v>
      </c>
      <c r="D83" s="150"/>
      <c r="E83" s="150"/>
      <c r="F83" s="151"/>
      <c r="G83" s="55"/>
      <c r="H83" s="167">
        <f>G83*(H81+J78)</f>
        <v>0</v>
      </c>
      <c r="I83" s="168"/>
      <c r="J83" s="57"/>
      <c r="K83" s="24"/>
    </row>
    <row r="84" spans="2:13" ht="30.75" customHeight="1">
      <c r="B84" s="165" t="s">
        <v>126</v>
      </c>
      <c r="C84" s="166"/>
      <c r="D84" s="166"/>
      <c r="E84" s="166"/>
      <c r="F84" s="166"/>
      <c r="G84" s="131"/>
      <c r="H84" s="131"/>
      <c r="I84" s="131"/>
      <c r="J84" s="25"/>
      <c r="K84" s="24"/>
    </row>
    <row r="85" spans="2:13" ht="18" customHeight="1">
      <c r="B85" s="156" t="s">
        <v>127</v>
      </c>
      <c r="C85" s="157"/>
      <c r="D85" s="157"/>
      <c r="E85" s="157"/>
      <c r="F85" s="157"/>
      <c r="G85" s="157"/>
      <c r="H85" s="157"/>
      <c r="I85" s="157"/>
      <c r="J85" s="25">
        <f>J78+H81+H83</f>
        <v>2656.571627456</v>
      </c>
      <c r="K85" s="30"/>
    </row>
    <row r="86" spans="2:13" ht="18.75" customHeight="1">
      <c r="B86" s="158" t="s">
        <v>128</v>
      </c>
      <c r="C86" s="159"/>
      <c r="D86" s="159"/>
      <c r="E86" s="159"/>
      <c r="F86" s="159"/>
      <c r="G86" s="159"/>
      <c r="H86" s="160"/>
      <c r="I86" s="31">
        <f>1-G89</f>
        <v>0.85749999999999993</v>
      </c>
      <c r="J86" s="25"/>
      <c r="K86" s="30"/>
    </row>
    <row r="87" spans="2:13">
      <c r="B87" s="161" t="s">
        <v>129</v>
      </c>
      <c r="C87" s="347"/>
      <c r="D87" s="347"/>
      <c r="E87" s="162" t="s">
        <v>130</v>
      </c>
      <c r="F87" s="163" t="s">
        <v>131</v>
      </c>
      <c r="G87" s="163"/>
      <c r="H87" s="163"/>
      <c r="I87" s="162" t="s">
        <v>132</v>
      </c>
      <c r="J87" s="25"/>
      <c r="K87" s="30"/>
    </row>
    <row r="88" spans="2:13">
      <c r="B88" s="348"/>
      <c r="C88" s="347"/>
      <c r="D88" s="347"/>
      <c r="E88" s="347"/>
      <c r="F88" s="164" t="s">
        <v>133</v>
      </c>
      <c r="G88" s="164"/>
      <c r="H88" s="164"/>
      <c r="I88" s="347"/>
      <c r="J88" s="25">
        <f>J85/I86</f>
        <v>3098.0427142344024</v>
      </c>
      <c r="K88" s="30"/>
      <c r="L88" s="32"/>
    </row>
    <row r="89" spans="2:13">
      <c r="B89" s="7" t="s">
        <v>59</v>
      </c>
      <c r="C89" s="149" t="s">
        <v>134</v>
      </c>
      <c r="D89" s="150"/>
      <c r="E89" s="150"/>
      <c r="F89" s="151"/>
      <c r="G89" s="33">
        <f>G91+G92+G93+G95</f>
        <v>0.14250000000000002</v>
      </c>
      <c r="H89" s="117">
        <f>+J88*G89</f>
        <v>441.47108677840237</v>
      </c>
      <c r="I89" s="117"/>
      <c r="J89" s="25"/>
      <c r="K89" s="30"/>
    </row>
    <row r="90" spans="2:13">
      <c r="B90" s="7">
        <v>1</v>
      </c>
      <c r="C90" s="100" t="s">
        <v>135</v>
      </c>
      <c r="D90" s="102"/>
      <c r="E90" s="102"/>
      <c r="F90" s="102"/>
      <c r="G90" s="61"/>
      <c r="H90" s="131"/>
      <c r="I90" s="131"/>
      <c r="J90" s="25"/>
      <c r="K90" s="30"/>
      <c r="M90" s="32"/>
    </row>
    <row r="91" spans="2:13">
      <c r="B91" s="34" t="s">
        <v>136</v>
      </c>
      <c r="C91" s="152" t="s">
        <v>137</v>
      </c>
      <c r="D91" s="153"/>
      <c r="E91" s="153"/>
      <c r="F91" s="154"/>
      <c r="G91" s="35">
        <f>IF($H$3="lucro Real",7.6%,IF($H$3="Lucro Presumido",3%,0))</f>
        <v>7.5999999999999998E-2</v>
      </c>
      <c r="H91" s="131">
        <f>G91*J$88</f>
        <v>235.45124628181458</v>
      </c>
      <c r="I91" s="131"/>
      <c r="J91" s="25"/>
      <c r="K91" s="30"/>
    </row>
    <row r="92" spans="2:13">
      <c r="B92" s="34" t="s">
        <v>138</v>
      </c>
      <c r="C92" s="155" t="s">
        <v>139</v>
      </c>
      <c r="D92" s="155"/>
      <c r="E92" s="155"/>
      <c r="F92" s="155"/>
      <c r="G92" s="35">
        <f>IF($H$3="lucro Real",1.65%,IF($H$3="Lucro Presumido",0.65%,0))</f>
        <v>1.6500000000000001E-2</v>
      </c>
      <c r="H92" s="131">
        <f>G92*J$88</f>
        <v>51.117704784867641</v>
      </c>
      <c r="I92" s="131"/>
      <c r="J92" s="25"/>
      <c r="K92" s="30"/>
    </row>
    <row r="93" spans="2:13">
      <c r="B93" s="34" t="s">
        <v>140</v>
      </c>
      <c r="C93" s="155" t="s">
        <v>141</v>
      </c>
      <c r="D93" s="155"/>
      <c r="E93" s="155"/>
      <c r="F93" s="155"/>
      <c r="G93" s="35"/>
      <c r="H93" s="131">
        <f>G93*J$89</f>
        <v>0</v>
      </c>
      <c r="I93" s="131"/>
      <c r="J93" s="25"/>
      <c r="K93" s="30"/>
    </row>
    <row r="94" spans="2:13">
      <c r="B94" s="7">
        <v>2</v>
      </c>
      <c r="C94" s="141" t="s">
        <v>142</v>
      </c>
      <c r="D94" s="142"/>
      <c r="E94" s="142"/>
      <c r="F94" s="143"/>
      <c r="G94" s="61"/>
      <c r="H94" s="131"/>
      <c r="I94" s="131"/>
      <c r="J94" s="25"/>
      <c r="K94" s="30"/>
    </row>
    <row r="95" spans="2:13">
      <c r="B95" s="34" t="s">
        <v>136</v>
      </c>
      <c r="C95" s="144" t="s">
        <v>143</v>
      </c>
      <c r="D95" s="145"/>
      <c r="E95" s="145"/>
      <c r="F95" s="146"/>
      <c r="G95" s="35">
        <v>0.05</v>
      </c>
      <c r="H95" s="131">
        <f>G95*J$88</f>
        <v>154.90213571172012</v>
      </c>
      <c r="I95" s="131"/>
      <c r="J95" s="25"/>
      <c r="K95" s="30"/>
    </row>
    <row r="96" spans="2:13">
      <c r="B96" s="147" t="s">
        <v>144</v>
      </c>
      <c r="C96" s="148"/>
      <c r="D96" s="148"/>
      <c r="E96" s="148"/>
      <c r="F96" s="148"/>
      <c r="G96" s="148"/>
      <c r="H96" s="120">
        <f>H91+H92+H93+H95+H81+H83</f>
        <v>441.47108677840231</v>
      </c>
      <c r="I96" s="120"/>
      <c r="J96" s="25"/>
      <c r="K96" s="30"/>
    </row>
    <row r="97" spans="2:11">
      <c r="B97" s="132"/>
      <c r="C97" s="133"/>
      <c r="D97" s="133"/>
      <c r="E97" s="133"/>
      <c r="F97" s="133"/>
      <c r="G97" s="133"/>
      <c r="H97" s="133"/>
      <c r="I97" s="133"/>
      <c r="J97" s="134"/>
      <c r="K97" s="24"/>
    </row>
    <row r="98" spans="2:11">
      <c r="B98" s="135"/>
      <c r="C98" s="136"/>
      <c r="D98" s="136"/>
      <c r="E98" s="136"/>
      <c r="F98" s="136"/>
      <c r="G98" s="136"/>
      <c r="H98" s="136"/>
      <c r="I98" s="136"/>
      <c r="J98" s="137"/>
      <c r="K98" s="24"/>
    </row>
    <row r="99" spans="2:11">
      <c r="B99" s="138" t="s">
        <v>145</v>
      </c>
      <c r="C99" s="139"/>
      <c r="D99" s="139"/>
      <c r="E99" s="139"/>
      <c r="F99" s="139"/>
      <c r="G99" s="139"/>
      <c r="H99" s="140" t="s">
        <v>40</v>
      </c>
      <c r="I99" s="139"/>
      <c r="J99" s="25"/>
      <c r="K99" s="24"/>
    </row>
    <row r="100" spans="2:11">
      <c r="B100" s="115" t="s">
        <v>146</v>
      </c>
      <c r="C100" s="130"/>
      <c r="D100" s="130"/>
      <c r="E100" s="130"/>
      <c r="F100" s="130"/>
      <c r="G100" s="130"/>
      <c r="H100" s="131">
        <f>J74</f>
        <v>1400</v>
      </c>
      <c r="I100" s="131"/>
      <c r="J100" s="57"/>
      <c r="K100" s="24"/>
    </row>
    <row r="101" spans="2:11">
      <c r="B101" s="115" t="s">
        <v>147</v>
      </c>
      <c r="C101" s="130"/>
      <c r="D101" s="130"/>
      <c r="E101" s="130"/>
      <c r="F101" s="130"/>
      <c r="G101" s="130"/>
      <c r="H101" s="131">
        <f>J75</f>
        <v>415.63</v>
      </c>
      <c r="I101" s="131"/>
      <c r="J101" s="57"/>
      <c r="K101" s="24"/>
    </row>
    <row r="102" spans="2:11">
      <c r="B102" s="115" t="s">
        <v>148</v>
      </c>
      <c r="C102" s="130"/>
      <c r="D102" s="130"/>
      <c r="E102" s="130"/>
      <c r="F102" s="130"/>
      <c r="G102" s="130"/>
      <c r="H102" s="131">
        <f>J76</f>
        <v>0</v>
      </c>
      <c r="I102" s="131"/>
      <c r="J102" s="57"/>
      <c r="K102" s="24"/>
    </row>
    <row r="103" spans="2:11">
      <c r="B103" s="115" t="s">
        <v>149</v>
      </c>
      <c r="C103" s="130"/>
      <c r="D103" s="130"/>
      <c r="E103" s="130"/>
      <c r="F103" s="130"/>
      <c r="G103" s="130"/>
      <c r="H103" s="131">
        <f>J77</f>
        <v>840.94162745599999</v>
      </c>
      <c r="I103" s="131"/>
      <c r="J103" s="57"/>
      <c r="K103" s="24"/>
    </row>
    <row r="104" spans="2:11">
      <c r="B104" s="115" t="s">
        <v>191</v>
      </c>
      <c r="C104" s="130"/>
      <c r="D104" s="130"/>
      <c r="E104" s="130"/>
      <c r="F104" s="130"/>
      <c r="G104" s="130"/>
      <c r="H104" s="131">
        <f>H96</f>
        <v>441.47108677840231</v>
      </c>
      <c r="I104" s="131"/>
      <c r="J104" s="57"/>
      <c r="K104" s="24"/>
    </row>
    <row r="105" spans="2:11">
      <c r="B105" s="124" t="s">
        <v>172</v>
      </c>
      <c r="C105" s="125"/>
      <c r="D105" s="125"/>
      <c r="E105" s="125"/>
      <c r="F105" s="125"/>
      <c r="G105" s="125"/>
      <c r="H105" s="126">
        <f>SUM(H100:H104)</f>
        <v>3098.0427142344024</v>
      </c>
      <c r="I105" s="126"/>
      <c r="J105" s="57"/>
      <c r="K105" s="24"/>
    </row>
    <row r="106" spans="2:11">
      <c r="B106" s="127"/>
      <c r="C106" s="128"/>
      <c r="D106" s="128"/>
      <c r="E106" s="128"/>
      <c r="F106" s="128"/>
      <c r="G106" s="128"/>
      <c r="H106" s="128"/>
      <c r="I106" s="128"/>
      <c r="J106" s="129"/>
      <c r="K106" s="24"/>
    </row>
    <row r="107" spans="2:11">
      <c r="B107" s="118" t="s">
        <v>152</v>
      </c>
      <c r="C107" s="119"/>
      <c r="D107" s="119"/>
      <c r="E107" s="119"/>
      <c r="F107" s="119"/>
      <c r="G107" s="119"/>
      <c r="H107" s="119" t="s">
        <v>24</v>
      </c>
      <c r="I107" s="119"/>
      <c r="J107" s="57"/>
      <c r="K107" s="24"/>
    </row>
    <row r="108" spans="2:11">
      <c r="B108" s="118" t="s">
        <v>153</v>
      </c>
      <c r="C108" s="119"/>
      <c r="D108" s="119"/>
      <c r="E108" s="119"/>
      <c r="F108" s="36" t="s">
        <v>154</v>
      </c>
      <c r="G108" s="36" t="s">
        <v>155</v>
      </c>
      <c r="H108" s="119"/>
      <c r="I108" s="119"/>
      <c r="J108" s="57"/>
      <c r="K108" s="24"/>
    </row>
    <row r="109" spans="2:11">
      <c r="B109" s="115" t="s">
        <v>187</v>
      </c>
      <c r="C109" s="116"/>
      <c r="D109" s="116"/>
      <c r="E109" s="116"/>
      <c r="F109" s="37">
        <f>G6+G7</f>
        <v>1</v>
      </c>
      <c r="G109" s="38">
        <f>+H105/F109</f>
        <v>3098.0427142344024</v>
      </c>
      <c r="H109" s="117">
        <f>+F109*G109</f>
        <v>3098.0427142344024</v>
      </c>
      <c r="I109" s="117"/>
      <c r="J109" s="57"/>
      <c r="K109" s="24"/>
    </row>
    <row r="110" spans="2:11">
      <c r="B110" s="118" t="s">
        <v>157</v>
      </c>
      <c r="C110" s="119"/>
      <c r="D110" s="119"/>
      <c r="E110" s="119"/>
      <c r="F110" s="119"/>
      <c r="G110" s="119"/>
      <c r="H110" s="120">
        <f>+H109</f>
        <v>3098.0427142344024</v>
      </c>
      <c r="I110" s="120"/>
      <c r="J110" s="57"/>
      <c r="K110" s="24"/>
    </row>
    <row r="111" spans="2:11" ht="15.75" thickBot="1">
      <c r="B111" s="121" t="s">
        <v>158</v>
      </c>
      <c r="C111" s="122"/>
      <c r="D111" s="122"/>
      <c r="E111" s="122"/>
      <c r="F111" s="122"/>
      <c r="G111" s="122"/>
      <c r="H111" s="123">
        <f>H110*12</f>
        <v>37176.512570812833</v>
      </c>
      <c r="I111" s="123"/>
      <c r="J111" s="39"/>
      <c r="K111" s="40"/>
    </row>
    <row r="112" spans="2:11"/>
    <row r="113"/>
    <row r="114"/>
    <row r="115" ht="15" customHeight="1"/>
    <row r="116" ht="15" customHeight="1"/>
  </sheetData>
  <sheetProtection algorithmName="SHA-512" hashValue="TxXLqRRk156lkD+Rjzx2A8U85605zdA7zCN7iKlk3UopagpR0xiaOALQlb2SkkhtwQie6SoVPUkkJoA/idNakg==" saltValue="a8fYhYtswTulX+BQhH681w==" spinCount="100000" sheet="1" objects="1" scenarios="1"/>
  <protectedRanges>
    <protectedRange algorithmName="SHA-512" hashValue="Ah6xLASO/UwiSJvpQJuoNoNIo1mfdhLxEsO3FpD0BDF8AlUm+3TEdBDSiVe9ZIm4T7QqVXzZRl2L3m3Xs8wbfg==" saltValue="scGGcdxRv9YW5mFCeF0+XQ==" spinCount="100000" sqref="J24:K24" name="Intervalo5"/>
    <protectedRange algorithmName="SHA-512" hashValue="NMSv0JJWtkb3QvUsVTHzvSvCQQ/aS8dA7efcphU3A/5W1u/s87dO0B+xDLtSDrlxSXVItHzqy9SDLy5wBJ5OZQ==" saltValue="e2BG1p15fg07qiDCv0z8Zw==" spinCount="100000" sqref="C20:G20" name="Intervalo3"/>
    <protectedRange algorithmName="SHA-512" hashValue="k8qMKHorOWOiGUjEQzj/o9qZPhGX84Mwa9tVj7bwWNVcpBtdEVmkPVuzzY0Twt43/ftKl8YkRAAH2Fn4jsLTkg==" saltValue="GUP9L+gkZFeuCb0LAoRJMw==" spinCount="100000" sqref="N17:O17 N18:N20" name="Intervalo4_3"/>
    <protectedRange algorithmName="SHA-512" hashValue="WqOapSOrsN1ZIylEeDg8qsMj3/Ei4DSu+yanIGPrB9mdgPDIIehqzbgeAAg8EWvIcWBY5VOT/h31EIMHRZGAMQ==" saltValue="+ug9f8pTOmSSZ2JyYuT7TA==" spinCount="100000" sqref="G83" name="Intervalo8_2"/>
    <protectedRange algorithmName="SHA-512" hashValue="bhbqRQLX8rgbvsG2EOjXKaPiwCv1gO5p9m4DlSaHzQPzQSj2JHWn9xeN2TbHSmmCrAcvR7H4sNdY7ES+wuefyg==" saltValue="v3eAT0tAxQOj7pSMAM0DcA==" spinCount="100000" sqref="G81" name="Intervalo7_2"/>
    <protectedRange algorithmName="SHA-512" hashValue="11zYvWi56RXEYTNfWa/zGnrLHzo8OTizHyypLoXUHCi0Dps7F+nOmoEcVfjPlv4v70f3kAkEpFKUUAY2/f+67w==" saltValue="j7ywFm4wbW9tRqNX/QIEOA==" spinCount="100000" sqref="H29" name="Intervalo6_2"/>
    <protectedRange algorithmName="SHA-512" hashValue="k8qMKHorOWOiGUjEQzj/o9qZPhGX84Mwa9tVj7bwWNVcpBtdEVmkPVuzzY0Twt43/ftKl8YkRAAH2Fn4jsLTkg==" saltValue="GUP9L+gkZFeuCb0LAoRJMw==" spinCount="100000" sqref="O18:O20" name="Intervalo4"/>
    <protectedRange algorithmName="SHA-512" hashValue="fmLXqBbTOiZlbMv236VyWP47+fJZucYZiquNlQj/N9ONKT3pQCF+jgvywPgD/omnWdo1eAN5z7DMqmGCJaXnOA==" saltValue="rdnOqJQ4K6z46z1YHk/e4w==" spinCount="100000" sqref="H6" name="Intervalo1_1"/>
  </protectedRanges>
  <mergeCells count="252">
    <mergeCell ref="B6:F6"/>
    <mergeCell ref="H6:I6"/>
    <mergeCell ref="J6:K6"/>
    <mergeCell ref="B7:F7"/>
    <mergeCell ref="H7:I7"/>
    <mergeCell ref="J7:K7"/>
    <mergeCell ref="B2:I2"/>
    <mergeCell ref="J2:K5"/>
    <mergeCell ref="B3:G3"/>
    <mergeCell ref="H3:I3"/>
    <mergeCell ref="B4:I4"/>
    <mergeCell ref="B5:F5"/>
    <mergeCell ref="H5:I5"/>
    <mergeCell ref="C12:I12"/>
    <mergeCell ref="J12:K12"/>
    <mergeCell ref="C13:I13"/>
    <mergeCell ref="J13:K13"/>
    <mergeCell ref="B14:I14"/>
    <mergeCell ref="J14:K14"/>
    <mergeCell ref="B8:I8"/>
    <mergeCell ref="J8:K8"/>
    <mergeCell ref="B9:I9"/>
    <mergeCell ref="J9:K9"/>
    <mergeCell ref="B10:K10"/>
    <mergeCell ref="B11:K11"/>
    <mergeCell ref="H16:I16"/>
    <mergeCell ref="J16:K16"/>
    <mergeCell ref="C17:F17"/>
    <mergeCell ref="H17:I17"/>
    <mergeCell ref="J17:K17"/>
    <mergeCell ref="C18:F18"/>
    <mergeCell ref="H18:I18"/>
    <mergeCell ref="J18:K18"/>
    <mergeCell ref="M14:S14"/>
    <mergeCell ref="B15:K15"/>
    <mergeCell ref="M15:M16"/>
    <mergeCell ref="N15:N16"/>
    <mergeCell ref="O15:O16"/>
    <mergeCell ref="P15:P16"/>
    <mergeCell ref="Q15:Q16"/>
    <mergeCell ref="R15:R16"/>
    <mergeCell ref="S15:S16"/>
    <mergeCell ref="C16:F16"/>
    <mergeCell ref="B22:K22"/>
    <mergeCell ref="C23:I23"/>
    <mergeCell ref="J23:K23"/>
    <mergeCell ref="C24:I24"/>
    <mergeCell ref="J24:K24"/>
    <mergeCell ref="C19:F19"/>
    <mergeCell ref="H19:I19"/>
    <mergeCell ref="J19:K19"/>
    <mergeCell ref="C20:F20"/>
    <mergeCell ref="H20:I20"/>
    <mergeCell ref="B21:I21"/>
    <mergeCell ref="J21:K21"/>
    <mergeCell ref="C28:G28"/>
    <mergeCell ref="H28:I28"/>
    <mergeCell ref="J28:K28"/>
    <mergeCell ref="C29:G29"/>
    <mergeCell ref="H29:I29"/>
    <mergeCell ref="J29:K29"/>
    <mergeCell ref="B25:I25"/>
    <mergeCell ref="J25:K25"/>
    <mergeCell ref="B26:K26"/>
    <mergeCell ref="B27:J27"/>
    <mergeCell ref="C32:G32"/>
    <mergeCell ref="H32:I32"/>
    <mergeCell ref="J32:K32"/>
    <mergeCell ref="C33:G33"/>
    <mergeCell ref="H33:I33"/>
    <mergeCell ref="J33:K33"/>
    <mergeCell ref="C30:G30"/>
    <mergeCell ref="H30:I30"/>
    <mergeCell ref="J30:K30"/>
    <mergeCell ref="C31:G31"/>
    <mergeCell ref="H31:I31"/>
    <mergeCell ref="J31:K31"/>
    <mergeCell ref="C36:G36"/>
    <mergeCell ref="H36:I36"/>
    <mergeCell ref="J36:K36"/>
    <mergeCell ref="B37:G37"/>
    <mergeCell ref="H37:I37"/>
    <mergeCell ref="J37:K37"/>
    <mergeCell ref="C34:G34"/>
    <mergeCell ref="H34:I34"/>
    <mergeCell ref="J34:K34"/>
    <mergeCell ref="C35:G35"/>
    <mergeCell ref="H35:I35"/>
    <mergeCell ref="J35:K35"/>
    <mergeCell ref="C40:G40"/>
    <mergeCell ref="H40:I40"/>
    <mergeCell ref="J40:K40"/>
    <mergeCell ref="B41:G41"/>
    <mergeCell ref="H41:I41"/>
    <mergeCell ref="J41:K41"/>
    <mergeCell ref="C38:G38"/>
    <mergeCell ref="H38:I38"/>
    <mergeCell ref="J38:K38"/>
    <mergeCell ref="C39:G39"/>
    <mergeCell ref="H39:I39"/>
    <mergeCell ref="J39:K39"/>
    <mergeCell ref="C44:G44"/>
    <mergeCell ref="H44:I44"/>
    <mergeCell ref="J44:K44"/>
    <mergeCell ref="B45:G45"/>
    <mergeCell ref="H45:I45"/>
    <mergeCell ref="J45:K45"/>
    <mergeCell ref="C42:G42"/>
    <mergeCell ref="H42:I42"/>
    <mergeCell ref="J42:K42"/>
    <mergeCell ref="C43:G43"/>
    <mergeCell ref="H43:I43"/>
    <mergeCell ref="J43:K43"/>
    <mergeCell ref="C48:G48"/>
    <mergeCell ref="H48:I48"/>
    <mergeCell ref="J48:K48"/>
    <mergeCell ref="C49:G49"/>
    <mergeCell ref="H49:I49"/>
    <mergeCell ref="J49:K49"/>
    <mergeCell ref="C46:G46"/>
    <mergeCell ref="H46:I46"/>
    <mergeCell ref="J46:K46"/>
    <mergeCell ref="C47:G47"/>
    <mergeCell ref="H47:I47"/>
    <mergeCell ref="J47:K47"/>
    <mergeCell ref="C52:G52"/>
    <mergeCell ref="H52:I52"/>
    <mergeCell ref="J52:K52"/>
    <mergeCell ref="B53:G53"/>
    <mergeCell ref="H53:I53"/>
    <mergeCell ref="J53:K53"/>
    <mergeCell ref="C50:G50"/>
    <mergeCell ref="H50:I50"/>
    <mergeCell ref="J50:K50"/>
    <mergeCell ref="C51:G51"/>
    <mergeCell ref="H51:I51"/>
    <mergeCell ref="J51:K51"/>
    <mergeCell ref="C57:G57"/>
    <mergeCell ref="H57:I57"/>
    <mergeCell ref="J57:K57"/>
    <mergeCell ref="C58:G58"/>
    <mergeCell ref="H58:I58"/>
    <mergeCell ref="J58:K58"/>
    <mergeCell ref="B54:K54"/>
    <mergeCell ref="C55:G55"/>
    <mergeCell ref="H55:I55"/>
    <mergeCell ref="J55:K55"/>
    <mergeCell ref="C56:G56"/>
    <mergeCell ref="H56:I56"/>
    <mergeCell ref="J56:K56"/>
    <mergeCell ref="B61:G61"/>
    <mergeCell ref="H61:I61"/>
    <mergeCell ref="J61:K61"/>
    <mergeCell ref="C62:G62"/>
    <mergeCell ref="H62:I62"/>
    <mergeCell ref="J62:K62"/>
    <mergeCell ref="C59:G59"/>
    <mergeCell ref="H59:I59"/>
    <mergeCell ref="J59:K59"/>
    <mergeCell ref="C60:G60"/>
    <mergeCell ref="H60:I60"/>
    <mergeCell ref="J60:K60"/>
    <mergeCell ref="C65:G65"/>
    <mergeCell ref="H65:I65"/>
    <mergeCell ref="J65:K65"/>
    <mergeCell ref="C66:G66"/>
    <mergeCell ref="H66:I66"/>
    <mergeCell ref="J66:K66"/>
    <mergeCell ref="B63:G63"/>
    <mergeCell ref="H63:I63"/>
    <mergeCell ref="J63:K63"/>
    <mergeCell ref="C64:G64"/>
    <mergeCell ref="H64:I64"/>
    <mergeCell ref="J64:K64"/>
    <mergeCell ref="C69:G69"/>
    <mergeCell ref="H69:I69"/>
    <mergeCell ref="J69:K69"/>
    <mergeCell ref="B70:G70"/>
    <mergeCell ref="H70:I70"/>
    <mergeCell ref="J70:K70"/>
    <mergeCell ref="C67:G67"/>
    <mergeCell ref="H67:I67"/>
    <mergeCell ref="J67:K67"/>
    <mergeCell ref="C68:G68"/>
    <mergeCell ref="H68:I68"/>
    <mergeCell ref="J68:K68"/>
    <mergeCell ref="B77:I77"/>
    <mergeCell ref="B78:I78"/>
    <mergeCell ref="C80:F80"/>
    <mergeCell ref="H80:I80"/>
    <mergeCell ref="C81:F81"/>
    <mergeCell ref="H81:I81"/>
    <mergeCell ref="B71:J71"/>
    <mergeCell ref="B72:J72"/>
    <mergeCell ref="B73:K73"/>
    <mergeCell ref="B74:I74"/>
    <mergeCell ref="B75:I75"/>
    <mergeCell ref="B76:I76"/>
    <mergeCell ref="B85:I85"/>
    <mergeCell ref="B86:H86"/>
    <mergeCell ref="B87:D88"/>
    <mergeCell ref="E87:E88"/>
    <mergeCell ref="F87:H87"/>
    <mergeCell ref="I87:I88"/>
    <mergeCell ref="F88:H88"/>
    <mergeCell ref="B82:F82"/>
    <mergeCell ref="G82:I82"/>
    <mergeCell ref="C83:F83"/>
    <mergeCell ref="H83:I83"/>
    <mergeCell ref="B84:F84"/>
    <mergeCell ref="G84:I84"/>
    <mergeCell ref="B101:G101"/>
    <mergeCell ref="H101:I101"/>
    <mergeCell ref="C94:F94"/>
    <mergeCell ref="H94:I94"/>
    <mergeCell ref="C95:F95"/>
    <mergeCell ref="H95:I95"/>
    <mergeCell ref="B96:G96"/>
    <mergeCell ref="H96:I96"/>
    <mergeCell ref="C89:F89"/>
    <mergeCell ref="H89:I89"/>
    <mergeCell ref="H90:I90"/>
    <mergeCell ref="C91:F91"/>
    <mergeCell ref="H91:I91"/>
    <mergeCell ref="C92:F92"/>
    <mergeCell ref="H92:I92"/>
    <mergeCell ref="C93:F93"/>
    <mergeCell ref="H93:I93"/>
    <mergeCell ref="M5:N6"/>
    <mergeCell ref="B109:E109"/>
    <mergeCell ref="H109:I109"/>
    <mergeCell ref="B110:G110"/>
    <mergeCell ref="H110:I110"/>
    <mergeCell ref="B111:G111"/>
    <mergeCell ref="H111:I111"/>
    <mergeCell ref="B105:G105"/>
    <mergeCell ref="H105:I105"/>
    <mergeCell ref="B106:J106"/>
    <mergeCell ref="B107:G107"/>
    <mergeCell ref="H107:I108"/>
    <mergeCell ref="B108:E108"/>
    <mergeCell ref="B102:G102"/>
    <mergeCell ref="H102:I102"/>
    <mergeCell ref="B103:G103"/>
    <mergeCell ref="H103:I103"/>
    <mergeCell ref="B104:G104"/>
    <mergeCell ref="H104:I104"/>
    <mergeCell ref="B97:J98"/>
    <mergeCell ref="B99:G99"/>
    <mergeCell ref="H99:I99"/>
    <mergeCell ref="B100:G100"/>
    <mergeCell ref="H100:I100"/>
  </mergeCells>
  <dataValidations count="2">
    <dataValidation type="list" allowBlank="1" showInputMessage="1" showErrorMessage="1" sqref="H3:I3" xr:uid="{00000000-0002-0000-0900-000000000000}">
      <formula1>$V$32:$V$34</formula1>
    </dataValidation>
    <dataValidation allowBlank="1" showInputMessage="1" showErrorMessage="1" prompt="Preencher aqui apenas se o serviço for tributado pelo SIMPLES NACIONAL." sqref="G93" xr:uid="{00000000-0002-0000-0900-000001000000}"/>
  </dataValidation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118"/>
  <sheetViews>
    <sheetView showGridLines="0" topLeftCell="A91" workbookViewId="0">
      <selection activeCell="A91" sqref="A1:XFD1048576"/>
    </sheetView>
  </sheetViews>
  <sheetFormatPr defaultColWidth="0" defaultRowHeight="15" customHeight="1" zeroHeight="1"/>
  <cols>
    <col min="1" max="1" width="4" customWidth="1"/>
    <col min="2" max="5" width="9.140625" customWidth="1"/>
    <col min="6" max="6" width="19.28515625" customWidth="1"/>
    <col min="7" max="7" width="15.7109375" bestFit="1" customWidth="1"/>
    <col min="8" max="8" width="9.140625" customWidth="1"/>
    <col min="9" max="9" width="22" customWidth="1"/>
    <col min="10" max="10" width="20.28515625" customWidth="1"/>
    <col min="11" max="11" width="0.140625" customWidth="1"/>
    <col min="12" max="12" width="10.5703125" bestFit="1" customWidth="1"/>
    <col min="13" max="13" width="22.42578125" customWidth="1"/>
    <col min="14" max="14" width="12.28515625" customWidth="1"/>
    <col min="15" max="15" width="13" bestFit="1" customWidth="1"/>
    <col min="16" max="16" width="10.5703125" bestFit="1" customWidth="1"/>
    <col min="17" max="17" width="10.140625" bestFit="1" customWidth="1"/>
    <col min="18" max="18" width="9.42578125" bestFit="1" customWidth="1"/>
    <col min="19" max="19" width="12.42578125" bestFit="1" customWidth="1"/>
    <col min="20" max="16384" width="9.140625" hidden="1"/>
  </cols>
  <sheetData>
    <row r="1" spans="2:19" ht="15.75" thickBot="1"/>
    <row r="2" spans="2:19" ht="15" customHeight="1">
      <c r="B2" s="263" t="s">
        <v>23</v>
      </c>
      <c r="C2" s="264"/>
      <c r="D2" s="264"/>
      <c r="E2" s="264"/>
      <c r="F2" s="264"/>
      <c r="G2" s="264"/>
      <c r="H2" s="264"/>
      <c r="I2" s="265"/>
      <c r="J2" s="266" t="s">
        <v>24</v>
      </c>
      <c r="K2" s="267"/>
      <c r="M2" s="1" t="s">
        <v>25</v>
      </c>
    </row>
    <row r="3" spans="2:19" ht="15" customHeight="1">
      <c r="B3" s="272" t="s">
        <v>26</v>
      </c>
      <c r="C3" s="273"/>
      <c r="D3" s="273"/>
      <c r="E3" s="273"/>
      <c r="F3" s="273"/>
      <c r="G3" s="273"/>
      <c r="H3" s="274" t="s">
        <v>27</v>
      </c>
      <c r="I3" s="275"/>
      <c r="J3" s="268"/>
      <c r="K3" s="269"/>
      <c r="M3" s="1"/>
    </row>
    <row r="4" spans="2:19" ht="33.75" customHeight="1">
      <c r="B4" s="276" t="s">
        <v>28</v>
      </c>
      <c r="C4" s="277"/>
      <c r="D4" s="277"/>
      <c r="E4" s="277"/>
      <c r="F4" s="277"/>
      <c r="G4" s="277"/>
      <c r="H4" s="277"/>
      <c r="I4" s="278"/>
      <c r="J4" s="268"/>
      <c r="K4" s="269"/>
      <c r="M4" s="1"/>
    </row>
    <row r="5" spans="2:19">
      <c r="B5" s="279" t="s">
        <v>29</v>
      </c>
      <c r="C5" s="128"/>
      <c r="D5" s="128"/>
      <c r="E5" s="128"/>
      <c r="F5" s="129"/>
      <c r="G5" s="2" t="s">
        <v>30</v>
      </c>
      <c r="H5" s="280" t="s">
        <v>31</v>
      </c>
      <c r="I5" s="281"/>
      <c r="J5" s="270"/>
      <c r="K5" s="271"/>
      <c r="M5" s="114" t="s">
        <v>32</v>
      </c>
      <c r="N5" s="114"/>
    </row>
    <row r="6" spans="2:19" ht="15" customHeight="1">
      <c r="B6" s="257" t="s">
        <v>192</v>
      </c>
      <c r="C6" s="258"/>
      <c r="D6" s="258"/>
      <c r="E6" s="258"/>
      <c r="F6" s="259"/>
      <c r="G6" s="3">
        <v>1</v>
      </c>
      <c r="H6" s="260">
        <v>1179.2</v>
      </c>
      <c r="I6" s="261"/>
      <c r="J6" s="197">
        <f>G6*H6</f>
        <v>1179.2</v>
      </c>
      <c r="K6" s="198"/>
      <c r="M6" s="114"/>
      <c r="N6" s="114"/>
    </row>
    <row r="7" spans="2:19">
      <c r="B7" s="262"/>
      <c r="C7" s="128"/>
      <c r="D7" s="128"/>
      <c r="E7" s="128"/>
      <c r="F7" s="129"/>
      <c r="G7" s="4"/>
      <c r="H7" s="260"/>
      <c r="I7" s="261"/>
      <c r="J7" s="197">
        <f t="shared" ref="J7" si="0">G7*H7</f>
        <v>0</v>
      </c>
      <c r="K7" s="198"/>
      <c r="L7" s="5"/>
    </row>
    <row r="8" spans="2:19">
      <c r="B8" s="294" t="s">
        <v>34</v>
      </c>
      <c r="C8" s="295"/>
      <c r="D8" s="295"/>
      <c r="E8" s="295"/>
      <c r="F8" s="295"/>
      <c r="G8" s="295"/>
      <c r="H8" s="295"/>
      <c r="I8" s="296"/>
      <c r="J8" s="204">
        <f>SUM(J6:J7)</f>
        <v>1179.2</v>
      </c>
      <c r="K8" s="247"/>
      <c r="L8" s="5"/>
    </row>
    <row r="9" spans="2:19">
      <c r="B9" s="297" t="s">
        <v>35</v>
      </c>
      <c r="C9" s="200"/>
      <c r="D9" s="200"/>
      <c r="E9" s="200"/>
      <c r="F9" s="200"/>
      <c r="G9" s="200"/>
      <c r="H9" s="200"/>
      <c r="I9" s="201"/>
      <c r="J9" s="204">
        <f>J8*12</f>
        <v>14150.400000000001</v>
      </c>
      <c r="K9" s="247"/>
    </row>
    <row r="10" spans="2:19">
      <c r="B10" s="248" t="s">
        <v>36</v>
      </c>
      <c r="C10" s="249"/>
      <c r="D10" s="249"/>
      <c r="E10" s="249"/>
      <c r="F10" s="249"/>
      <c r="G10" s="249"/>
      <c r="H10" s="249"/>
      <c r="I10" s="249"/>
      <c r="J10" s="249"/>
      <c r="K10" s="250"/>
    </row>
    <row r="11" spans="2:19" ht="35.25" customHeight="1">
      <c r="B11" s="213" t="s">
        <v>37</v>
      </c>
      <c r="C11" s="214"/>
      <c r="D11" s="214"/>
      <c r="E11" s="214"/>
      <c r="F11" s="214"/>
      <c r="G11" s="214"/>
      <c r="H11" s="214"/>
      <c r="I11" s="214"/>
      <c r="J11" s="214"/>
      <c r="K11" s="215"/>
      <c r="M11" s="6"/>
    </row>
    <row r="12" spans="2:19">
      <c r="B12" s="7" t="s">
        <v>38</v>
      </c>
      <c r="C12" s="177" t="s">
        <v>39</v>
      </c>
      <c r="D12" s="128"/>
      <c r="E12" s="128"/>
      <c r="F12" s="128"/>
      <c r="G12" s="128"/>
      <c r="H12" s="128"/>
      <c r="I12" s="129"/>
      <c r="J12" s="282" t="s">
        <v>40</v>
      </c>
      <c r="K12" s="283"/>
    </row>
    <row r="13" spans="2:19">
      <c r="B13" s="8" t="s">
        <v>41</v>
      </c>
      <c r="C13" s="284" t="s">
        <v>42</v>
      </c>
      <c r="D13" s="285"/>
      <c r="E13" s="285"/>
      <c r="F13" s="285"/>
      <c r="G13" s="285"/>
      <c r="H13" s="285"/>
      <c r="I13" s="286"/>
      <c r="J13" s="260">
        <f>J8</f>
        <v>1179.2</v>
      </c>
      <c r="K13" s="301"/>
    </row>
    <row r="14" spans="2:19">
      <c r="B14" s="8" t="s">
        <v>43</v>
      </c>
      <c r="C14" s="144" t="s">
        <v>178</v>
      </c>
      <c r="D14" s="182"/>
      <c r="E14" s="182"/>
      <c r="F14" s="182"/>
      <c r="G14" s="182"/>
      <c r="H14" s="182"/>
      <c r="I14" s="183"/>
      <c r="J14" s="260">
        <f>5.36*1.7*8</f>
        <v>72.896000000000001</v>
      </c>
      <c r="K14" s="301"/>
    </row>
    <row r="15" spans="2:19">
      <c r="B15" s="8" t="s">
        <v>59</v>
      </c>
      <c r="C15" s="144" t="s">
        <v>179</v>
      </c>
      <c r="D15" s="182"/>
      <c r="E15" s="182"/>
      <c r="F15" s="182"/>
      <c r="G15" s="182"/>
      <c r="H15" s="182"/>
      <c r="I15" s="183"/>
      <c r="J15" s="260">
        <f>5.36*2*8</f>
        <v>85.76</v>
      </c>
      <c r="K15" s="301"/>
    </row>
    <row r="16" spans="2:19">
      <c r="B16" s="233" t="s">
        <v>46</v>
      </c>
      <c r="C16" s="289"/>
      <c r="D16" s="289"/>
      <c r="E16" s="289"/>
      <c r="F16" s="289"/>
      <c r="G16" s="289"/>
      <c r="H16" s="289"/>
      <c r="I16" s="290"/>
      <c r="J16" s="236">
        <f>SUM(J13:J15)</f>
        <v>1337.856</v>
      </c>
      <c r="K16" s="291"/>
      <c r="M16" s="136" t="s">
        <v>160</v>
      </c>
      <c r="N16" s="136"/>
      <c r="O16" s="136"/>
      <c r="P16" s="136"/>
      <c r="Q16" s="136"/>
      <c r="R16" s="136"/>
      <c r="S16" s="136"/>
    </row>
    <row r="17" spans="2:19" ht="47.25" customHeight="1">
      <c r="B17" s="213" t="s">
        <v>47</v>
      </c>
      <c r="C17" s="214"/>
      <c r="D17" s="214"/>
      <c r="E17" s="214"/>
      <c r="F17" s="214"/>
      <c r="G17" s="214"/>
      <c r="H17" s="214"/>
      <c r="I17" s="214"/>
      <c r="J17" s="214"/>
      <c r="K17" s="215"/>
      <c r="M17" s="310" t="s">
        <v>161</v>
      </c>
      <c r="N17" s="310" t="s">
        <v>162</v>
      </c>
      <c r="O17" s="310" t="s">
        <v>40</v>
      </c>
      <c r="P17" s="310" t="s">
        <v>163</v>
      </c>
      <c r="Q17" s="311" t="s">
        <v>51</v>
      </c>
      <c r="R17" s="310" t="s">
        <v>164</v>
      </c>
      <c r="S17" s="311" t="s">
        <v>165</v>
      </c>
    </row>
    <row r="18" spans="2:19">
      <c r="B18" s="7" t="s">
        <v>48</v>
      </c>
      <c r="C18" s="177" t="s">
        <v>49</v>
      </c>
      <c r="D18" s="128"/>
      <c r="E18" s="128"/>
      <c r="F18" s="129"/>
      <c r="G18" s="9" t="s">
        <v>30</v>
      </c>
      <c r="H18" s="177" t="s">
        <v>50</v>
      </c>
      <c r="I18" s="129"/>
      <c r="J18" s="177" t="s">
        <v>51</v>
      </c>
      <c r="K18" s="206"/>
      <c r="M18" s="310"/>
      <c r="N18" s="310"/>
      <c r="O18" s="310"/>
      <c r="P18" s="310"/>
      <c r="Q18" s="311"/>
      <c r="R18" s="311"/>
      <c r="S18" s="311"/>
    </row>
    <row r="19" spans="2:19" ht="25.5" customHeight="1">
      <c r="B19" s="8" t="s">
        <v>41</v>
      </c>
      <c r="C19" s="221" t="s">
        <v>174</v>
      </c>
      <c r="D19" s="214"/>
      <c r="E19" s="214"/>
      <c r="F19" s="222"/>
      <c r="G19" s="11">
        <f>+G6</f>
        <v>1</v>
      </c>
      <c r="H19" s="197">
        <f>+S19</f>
        <v>124.248</v>
      </c>
      <c r="I19" s="320"/>
      <c r="J19" s="197">
        <f t="shared" ref="J19" si="1">H19*G19</f>
        <v>124.248</v>
      </c>
      <c r="K19" s="198"/>
      <c r="M19" s="10" t="s">
        <v>167</v>
      </c>
      <c r="N19" s="11">
        <v>26</v>
      </c>
      <c r="O19" s="12">
        <v>3.75</v>
      </c>
      <c r="P19" s="12">
        <f>+O19*2</f>
        <v>7.5</v>
      </c>
      <c r="Q19" s="13">
        <f>(N19*P19)</f>
        <v>195</v>
      </c>
      <c r="R19" s="14">
        <f>IF(N19&gt;0,(-H6*0.06),0)</f>
        <v>-70.751999999999995</v>
      </c>
      <c r="S19" s="15">
        <f>SUM(Q19:R19)</f>
        <v>124.248</v>
      </c>
    </row>
    <row r="20" spans="2:19" ht="29.25" customHeight="1">
      <c r="B20" s="8" t="s">
        <v>43</v>
      </c>
      <c r="C20" s="221" t="s">
        <v>180</v>
      </c>
      <c r="D20" s="214"/>
      <c r="E20" s="214"/>
      <c r="F20" s="222"/>
      <c r="G20" s="11">
        <f>G19</f>
        <v>1</v>
      </c>
      <c r="H20" s="315">
        <f>+Q20</f>
        <v>242.32</v>
      </c>
      <c r="I20" s="316"/>
      <c r="J20" s="197">
        <f>(H20*G20)*0.97</f>
        <v>235.0504</v>
      </c>
      <c r="K20" s="198"/>
      <c r="M20" s="11" t="s">
        <v>169</v>
      </c>
      <c r="N20" s="11">
        <v>26</v>
      </c>
      <c r="O20" s="47">
        <v>9.32</v>
      </c>
      <c r="P20" s="57"/>
      <c r="Q20" s="16">
        <f>+N20*O20</f>
        <v>242.32</v>
      </c>
    </row>
    <row r="21" spans="2:19" ht="15" customHeight="1">
      <c r="B21" s="233" t="s">
        <v>53</v>
      </c>
      <c r="C21" s="234"/>
      <c r="D21" s="234"/>
      <c r="E21" s="234"/>
      <c r="F21" s="234"/>
      <c r="G21" s="234"/>
      <c r="H21" s="234"/>
      <c r="I21" s="235"/>
      <c r="J21" s="236">
        <f>SUM(J19:J20)</f>
        <v>359.29840000000002</v>
      </c>
      <c r="K21" s="237"/>
    </row>
    <row r="22" spans="2:19" ht="25.5" customHeight="1">
      <c r="B22" s="213" t="s">
        <v>54</v>
      </c>
      <c r="C22" s="240"/>
      <c r="D22" s="240"/>
      <c r="E22" s="240"/>
      <c r="F22" s="240"/>
      <c r="G22" s="240"/>
      <c r="H22" s="240"/>
      <c r="I22" s="240"/>
      <c r="J22" s="240"/>
      <c r="K22" s="241"/>
    </row>
    <row r="23" spans="2:19">
      <c r="B23" s="8" t="s">
        <v>55</v>
      </c>
      <c r="C23" s="141" t="s">
        <v>56</v>
      </c>
      <c r="D23" s="182"/>
      <c r="E23" s="182"/>
      <c r="F23" s="182"/>
      <c r="G23" s="182"/>
      <c r="H23" s="182"/>
      <c r="I23" s="183"/>
      <c r="J23" s="177" t="s">
        <v>51</v>
      </c>
      <c r="K23" s="206"/>
    </row>
    <row r="24" spans="2:19" ht="15" customHeight="1">
      <c r="B24" s="8" t="s">
        <v>41</v>
      </c>
      <c r="C24" s="144" t="s">
        <v>57</v>
      </c>
      <c r="D24" s="182"/>
      <c r="E24" s="182"/>
      <c r="F24" s="182"/>
      <c r="G24" s="182"/>
      <c r="H24" s="182"/>
      <c r="I24" s="183"/>
      <c r="J24" s="330"/>
      <c r="K24" s="331"/>
    </row>
    <row r="25" spans="2:19" ht="58.5" customHeight="1">
      <c r="B25" s="8" t="s">
        <v>43</v>
      </c>
      <c r="C25" s="242" t="s">
        <v>60</v>
      </c>
      <c r="D25" s="243"/>
      <c r="E25" s="243"/>
      <c r="F25" s="243"/>
      <c r="G25" s="243"/>
      <c r="H25" s="243"/>
      <c r="I25" s="244"/>
      <c r="J25" s="332"/>
      <c r="K25" s="333"/>
    </row>
    <row r="26" spans="2:19">
      <c r="B26" s="56" t="s">
        <v>59</v>
      </c>
      <c r="C26" s="242" t="s">
        <v>58</v>
      </c>
      <c r="D26" s="243"/>
      <c r="E26" s="243"/>
      <c r="F26" s="243"/>
      <c r="G26" s="243"/>
      <c r="H26" s="243"/>
      <c r="I26" s="244"/>
      <c r="J26" s="108"/>
      <c r="K26" s="59"/>
    </row>
    <row r="27" spans="2:19">
      <c r="B27" s="233" t="s">
        <v>61</v>
      </c>
      <c r="C27" s="234"/>
      <c r="D27" s="234"/>
      <c r="E27" s="234"/>
      <c r="F27" s="234"/>
      <c r="G27" s="234"/>
      <c r="H27" s="234"/>
      <c r="I27" s="235"/>
      <c r="J27" s="236">
        <f>SUM(J24:J26)</f>
        <v>0</v>
      </c>
      <c r="K27" s="237"/>
    </row>
    <row r="28" spans="2:19" ht="49.5" customHeight="1">
      <c r="B28" s="213" t="s">
        <v>62</v>
      </c>
      <c r="C28" s="214"/>
      <c r="D28" s="214"/>
      <c r="E28" s="214"/>
      <c r="F28" s="214"/>
      <c r="G28" s="214"/>
      <c r="H28" s="214"/>
      <c r="I28" s="214"/>
      <c r="J28" s="214"/>
      <c r="K28" s="215"/>
    </row>
    <row r="29" spans="2:19">
      <c r="B29" s="238" t="s">
        <v>63</v>
      </c>
      <c r="C29" s="239"/>
      <c r="D29" s="239"/>
      <c r="E29" s="239"/>
      <c r="F29" s="239"/>
      <c r="G29" s="239"/>
      <c r="H29" s="239"/>
      <c r="I29" s="239"/>
      <c r="J29" s="239"/>
      <c r="K29" s="106"/>
    </row>
    <row r="30" spans="2:19" ht="56.25" customHeight="1">
      <c r="B30" s="18" t="s">
        <v>64</v>
      </c>
      <c r="C30" s="177" t="s">
        <v>65</v>
      </c>
      <c r="D30" s="128"/>
      <c r="E30" s="128"/>
      <c r="F30" s="128"/>
      <c r="G30" s="129"/>
      <c r="H30" s="232">
        <f>H39</f>
        <v>0.33800000000000008</v>
      </c>
      <c r="I30" s="129"/>
      <c r="J30" s="177" t="s">
        <v>40</v>
      </c>
      <c r="K30" s="206"/>
    </row>
    <row r="31" spans="2:19" ht="15" customHeight="1">
      <c r="B31" s="19" t="s">
        <v>41</v>
      </c>
      <c r="C31" s="144" t="s">
        <v>66</v>
      </c>
      <c r="D31" s="182"/>
      <c r="E31" s="182"/>
      <c r="F31" s="182"/>
      <c r="G31" s="183"/>
      <c r="H31" s="211">
        <v>0.2</v>
      </c>
      <c r="I31" s="212"/>
      <c r="J31" s="197">
        <f>H31*J13</f>
        <v>235.84000000000003</v>
      </c>
      <c r="K31" s="198"/>
    </row>
    <row r="32" spans="2:19">
      <c r="B32" s="23" t="s">
        <v>43</v>
      </c>
      <c r="C32" s="144" t="s">
        <v>67</v>
      </c>
      <c r="D32" s="182"/>
      <c r="E32" s="182"/>
      <c r="F32" s="182"/>
      <c r="G32" s="183"/>
      <c r="H32" s="211">
        <v>1.4999999999999999E-2</v>
      </c>
      <c r="I32" s="212"/>
      <c r="J32" s="197">
        <f>H32*J13</f>
        <v>17.687999999999999</v>
      </c>
      <c r="K32" s="198"/>
    </row>
    <row r="33" spans="2:22">
      <c r="B33" s="23" t="s">
        <v>59</v>
      </c>
      <c r="C33" s="144" t="s">
        <v>68</v>
      </c>
      <c r="D33" s="182"/>
      <c r="E33" s="182"/>
      <c r="F33" s="182"/>
      <c r="G33" s="183"/>
      <c r="H33" s="211">
        <v>0.01</v>
      </c>
      <c r="I33" s="212"/>
      <c r="J33" s="197">
        <f>H33*J13</f>
        <v>11.792</v>
      </c>
      <c r="K33" s="198"/>
    </row>
    <row r="34" spans="2:22">
      <c r="B34" s="23" t="s">
        <v>69</v>
      </c>
      <c r="C34" s="144" t="s">
        <v>70</v>
      </c>
      <c r="D34" s="182"/>
      <c r="E34" s="182"/>
      <c r="F34" s="182"/>
      <c r="G34" s="183"/>
      <c r="H34" s="211">
        <v>2E-3</v>
      </c>
      <c r="I34" s="212"/>
      <c r="J34" s="197">
        <f>H34*J13</f>
        <v>2.3584000000000001</v>
      </c>
      <c r="K34" s="198"/>
      <c r="V34" t="s">
        <v>27</v>
      </c>
    </row>
    <row r="35" spans="2:22">
      <c r="B35" s="23" t="s">
        <v>71</v>
      </c>
      <c r="C35" s="144" t="s">
        <v>72</v>
      </c>
      <c r="D35" s="182"/>
      <c r="E35" s="182"/>
      <c r="F35" s="182"/>
      <c r="G35" s="183"/>
      <c r="H35" s="211">
        <v>2.5000000000000001E-2</v>
      </c>
      <c r="I35" s="212"/>
      <c r="J35" s="197">
        <f>H35*J13</f>
        <v>29.480000000000004</v>
      </c>
      <c r="K35" s="198"/>
      <c r="V35" t="s">
        <v>73</v>
      </c>
    </row>
    <row r="36" spans="2:22">
      <c r="B36" s="23" t="s">
        <v>74</v>
      </c>
      <c r="C36" s="144" t="s">
        <v>75</v>
      </c>
      <c r="D36" s="182"/>
      <c r="E36" s="182"/>
      <c r="F36" s="182"/>
      <c r="G36" s="183"/>
      <c r="H36" s="211">
        <v>0.08</v>
      </c>
      <c r="I36" s="212"/>
      <c r="J36" s="197">
        <f>H36*J13</f>
        <v>94.335999999999999</v>
      </c>
      <c r="K36" s="198"/>
      <c r="V36" t="s">
        <v>76</v>
      </c>
    </row>
    <row r="37" spans="2:22">
      <c r="B37" s="23" t="s">
        <v>77</v>
      </c>
      <c r="C37" s="144" t="s">
        <v>78</v>
      </c>
      <c r="D37" s="182"/>
      <c r="E37" s="182"/>
      <c r="F37" s="182"/>
      <c r="G37" s="183"/>
      <c r="H37" s="230"/>
      <c r="I37" s="231"/>
      <c r="J37" s="197">
        <f>H37*J13</f>
        <v>0</v>
      </c>
      <c r="K37" s="198"/>
    </row>
    <row r="38" spans="2:22">
      <c r="B38" s="23" t="s">
        <v>79</v>
      </c>
      <c r="C38" s="144" t="s">
        <v>80</v>
      </c>
      <c r="D38" s="182"/>
      <c r="E38" s="182"/>
      <c r="F38" s="182"/>
      <c r="G38" s="183"/>
      <c r="H38" s="211">
        <v>6.0000000000000001E-3</v>
      </c>
      <c r="I38" s="212"/>
      <c r="J38" s="197">
        <f>H38*J13</f>
        <v>7.0752000000000006</v>
      </c>
      <c r="K38" s="198"/>
    </row>
    <row r="39" spans="2:22">
      <c r="B39" s="199" t="s">
        <v>81</v>
      </c>
      <c r="C39" s="200"/>
      <c r="D39" s="200"/>
      <c r="E39" s="200"/>
      <c r="F39" s="200"/>
      <c r="G39" s="201"/>
      <c r="H39" s="202">
        <f>SUM(H31:H38)</f>
        <v>0.33800000000000008</v>
      </c>
      <c r="I39" s="203"/>
      <c r="J39" s="204">
        <f>SUM(J31:J38)</f>
        <v>398.56960000000004</v>
      </c>
      <c r="K39" s="205"/>
    </row>
    <row r="40" spans="2:22">
      <c r="B40" s="18" t="s">
        <v>82</v>
      </c>
      <c r="C40" s="177" t="s">
        <v>83</v>
      </c>
      <c r="D40" s="128"/>
      <c r="E40" s="128"/>
      <c r="F40" s="128"/>
      <c r="G40" s="129"/>
      <c r="H40" s="177" t="s">
        <v>84</v>
      </c>
      <c r="I40" s="129"/>
      <c r="J40" s="177" t="s">
        <v>40</v>
      </c>
      <c r="K40" s="206"/>
    </row>
    <row r="41" spans="2:22">
      <c r="B41" s="19" t="s">
        <v>41</v>
      </c>
      <c r="C41" s="144" t="s">
        <v>85</v>
      </c>
      <c r="D41" s="182"/>
      <c r="E41" s="182"/>
      <c r="F41" s="182"/>
      <c r="G41" s="183"/>
      <c r="H41" s="218">
        <v>8.3299999999999999E-2</v>
      </c>
      <c r="I41" s="219"/>
      <c r="J41" s="197">
        <f>H41*J13</f>
        <v>98.227360000000004</v>
      </c>
      <c r="K41" s="198"/>
    </row>
    <row r="42" spans="2:22">
      <c r="B42" s="8" t="s">
        <v>41</v>
      </c>
      <c r="C42" s="223" t="s">
        <v>86</v>
      </c>
      <c r="D42" s="224"/>
      <c r="E42" s="224"/>
      <c r="F42" s="224"/>
      <c r="G42" s="225"/>
      <c r="H42" s="226">
        <v>1.4E-2</v>
      </c>
      <c r="I42" s="227"/>
      <c r="J42" s="228">
        <f>H42*J16</f>
        <v>18.729984000000002</v>
      </c>
      <c r="K42" s="229"/>
    </row>
    <row r="43" spans="2:22">
      <c r="B43" s="199" t="s">
        <v>87</v>
      </c>
      <c r="C43" s="200"/>
      <c r="D43" s="200"/>
      <c r="E43" s="200"/>
      <c r="F43" s="200"/>
      <c r="G43" s="201"/>
      <c r="H43" s="202">
        <f>H41+H42</f>
        <v>9.7299999999999998E-2</v>
      </c>
      <c r="I43" s="203"/>
      <c r="J43" s="204">
        <f>J41+J42</f>
        <v>116.95734400000001</v>
      </c>
      <c r="K43" s="205"/>
    </row>
    <row r="44" spans="2:22">
      <c r="B44" s="18" t="s">
        <v>88</v>
      </c>
      <c r="C44" s="177" t="s">
        <v>83</v>
      </c>
      <c r="D44" s="128"/>
      <c r="E44" s="128"/>
      <c r="F44" s="128"/>
      <c r="G44" s="129"/>
      <c r="H44" s="177" t="s">
        <v>84</v>
      </c>
      <c r="I44" s="129"/>
      <c r="J44" s="177" t="s">
        <v>40</v>
      </c>
      <c r="K44" s="206"/>
    </row>
    <row r="45" spans="2:22">
      <c r="B45" s="19" t="s">
        <v>41</v>
      </c>
      <c r="C45" s="144" t="s">
        <v>89</v>
      </c>
      <c r="D45" s="182"/>
      <c r="E45" s="182"/>
      <c r="F45" s="182"/>
      <c r="G45" s="183"/>
      <c r="H45" s="211">
        <v>6.4999999999999997E-3</v>
      </c>
      <c r="I45" s="212"/>
      <c r="J45" s="197">
        <f>H45*J16</f>
        <v>8.6960639999999998</v>
      </c>
      <c r="K45" s="198"/>
    </row>
    <row r="46" spans="2:22">
      <c r="B46" s="23" t="s">
        <v>43</v>
      </c>
      <c r="C46" s="221" t="s">
        <v>90</v>
      </c>
      <c r="D46" s="214"/>
      <c r="E46" s="214"/>
      <c r="F46" s="214"/>
      <c r="G46" s="222"/>
      <c r="H46" s="218">
        <v>1.1000000000000001E-3</v>
      </c>
      <c r="I46" s="219"/>
      <c r="J46" s="197">
        <f>J16*H46</f>
        <v>1.4716416000000001</v>
      </c>
      <c r="K46" s="198"/>
    </row>
    <row r="47" spans="2:22">
      <c r="B47" s="199" t="s">
        <v>91</v>
      </c>
      <c r="C47" s="200"/>
      <c r="D47" s="200"/>
      <c r="E47" s="200"/>
      <c r="F47" s="200"/>
      <c r="G47" s="201"/>
      <c r="H47" s="202">
        <f>H45+H46</f>
        <v>7.6E-3</v>
      </c>
      <c r="I47" s="203"/>
      <c r="J47" s="204">
        <f>SUM(J45:J46)</f>
        <v>10.1677056</v>
      </c>
      <c r="K47" s="205"/>
    </row>
    <row r="48" spans="2:22">
      <c r="B48" s="18" t="s">
        <v>92</v>
      </c>
      <c r="C48" s="177" t="s">
        <v>93</v>
      </c>
      <c r="D48" s="128"/>
      <c r="E48" s="128"/>
      <c r="F48" s="128"/>
      <c r="G48" s="129"/>
      <c r="H48" s="177" t="s">
        <v>84</v>
      </c>
      <c r="I48" s="129"/>
      <c r="J48" s="177" t="s">
        <v>40</v>
      </c>
      <c r="K48" s="206"/>
    </row>
    <row r="49" spans="2:17">
      <c r="B49" s="19" t="s">
        <v>41</v>
      </c>
      <c r="C49" s="144" t="s">
        <v>94</v>
      </c>
      <c r="D49" s="182"/>
      <c r="E49" s="182"/>
      <c r="F49" s="182"/>
      <c r="G49" s="183"/>
      <c r="H49" s="211">
        <v>4.1999999999999997E-3</v>
      </c>
      <c r="I49" s="212"/>
      <c r="J49" s="197">
        <f>H49*J16</f>
        <v>5.6189951999999996</v>
      </c>
      <c r="K49" s="198"/>
    </row>
    <row r="50" spans="2:17">
      <c r="B50" s="23" t="s">
        <v>43</v>
      </c>
      <c r="C50" s="144" t="s">
        <v>95</v>
      </c>
      <c r="D50" s="182"/>
      <c r="E50" s="182"/>
      <c r="F50" s="182"/>
      <c r="G50" s="183"/>
      <c r="H50" s="220">
        <v>3.5999999999999997E-2</v>
      </c>
      <c r="I50" s="219"/>
      <c r="J50" s="197">
        <f>H49*J49</f>
        <v>2.3599779839999998E-2</v>
      </c>
      <c r="K50" s="198"/>
    </row>
    <row r="51" spans="2:17">
      <c r="B51" s="23" t="s">
        <v>59</v>
      </c>
      <c r="C51" s="144" t="s">
        <v>96</v>
      </c>
      <c r="D51" s="182"/>
      <c r="E51" s="182"/>
      <c r="F51" s="182"/>
      <c r="G51" s="183"/>
      <c r="H51" s="218">
        <v>2E-3</v>
      </c>
      <c r="I51" s="219"/>
      <c r="J51" s="197">
        <f>H51*J52</f>
        <v>5.2015841279999996E-2</v>
      </c>
      <c r="K51" s="198"/>
    </row>
    <row r="52" spans="2:17">
      <c r="B52" s="23" t="s">
        <v>69</v>
      </c>
      <c r="C52" s="144" t="s">
        <v>97</v>
      </c>
      <c r="D52" s="182"/>
      <c r="E52" s="182"/>
      <c r="F52" s="182"/>
      <c r="G52" s="183"/>
      <c r="H52" s="211">
        <v>1.9439999999999999E-2</v>
      </c>
      <c r="I52" s="212"/>
      <c r="J52" s="197">
        <f>H52*J16</f>
        <v>26.007920639999998</v>
      </c>
      <c r="K52" s="198"/>
    </row>
    <row r="53" spans="2:17">
      <c r="B53" s="23" t="s">
        <v>71</v>
      </c>
      <c r="C53" s="152" t="s">
        <v>98</v>
      </c>
      <c r="D53" s="216"/>
      <c r="E53" s="216"/>
      <c r="F53" s="216"/>
      <c r="G53" s="217"/>
      <c r="H53" s="218">
        <v>3.2659999999999998E-3</v>
      </c>
      <c r="I53" s="219"/>
      <c r="J53" s="197">
        <f>H53*J52</f>
        <v>8.494186881023999E-2</v>
      </c>
      <c r="K53" s="198"/>
    </row>
    <row r="54" spans="2:17">
      <c r="B54" s="23" t="s">
        <v>74</v>
      </c>
      <c r="C54" s="144" t="s">
        <v>99</v>
      </c>
      <c r="D54" s="182"/>
      <c r="E54" s="182"/>
      <c r="F54" s="182"/>
      <c r="G54" s="183"/>
      <c r="H54" s="211">
        <v>2E-3</v>
      </c>
      <c r="I54" s="212"/>
      <c r="J54" s="197">
        <f>H54*J52</f>
        <v>5.2015841279999996E-2</v>
      </c>
      <c r="K54" s="198"/>
    </row>
    <row r="55" spans="2:17" ht="15" customHeight="1">
      <c r="B55" s="199" t="s">
        <v>100</v>
      </c>
      <c r="C55" s="200"/>
      <c r="D55" s="200"/>
      <c r="E55" s="200"/>
      <c r="F55" s="200"/>
      <c r="G55" s="201"/>
      <c r="H55" s="202">
        <f>SUM(H49:H54)</f>
        <v>6.6906000000000007E-2</v>
      </c>
      <c r="I55" s="203"/>
      <c r="J55" s="204">
        <f>SUM(J49:K54)</f>
        <v>31.839489171210236</v>
      </c>
      <c r="K55" s="205"/>
    </row>
    <row r="56" spans="2:17" ht="56.25" customHeight="1">
      <c r="B56" s="213" t="s">
        <v>101</v>
      </c>
      <c r="C56" s="214"/>
      <c r="D56" s="214"/>
      <c r="E56" s="214"/>
      <c r="F56" s="214"/>
      <c r="G56" s="214"/>
      <c r="H56" s="214"/>
      <c r="I56" s="214"/>
      <c r="J56" s="214"/>
      <c r="K56" s="215"/>
    </row>
    <row r="57" spans="2:17">
      <c r="B57" s="18" t="s">
        <v>102</v>
      </c>
      <c r="C57" s="177" t="s">
        <v>83</v>
      </c>
      <c r="D57" s="128"/>
      <c r="E57" s="128"/>
      <c r="F57" s="128"/>
      <c r="G57" s="129"/>
      <c r="H57" s="177" t="s">
        <v>84</v>
      </c>
      <c r="I57" s="129"/>
      <c r="J57" s="177" t="s">
        <v>40</v>
      </c>
      <c r="K57" s="206"/>
    </row>
    <row r="58" spans="2:17" ht="57" customHeight="1">
      <c r="B58" s="19" t="s">
        <v>41</v>
      </c>
      <c r="C58" s="144" t="s">
        <v>103</v>
      </c>
      <c r="D58" s="182"/>
      <c r="E58" s="182"/>
      <c r="F58" s="182"/>
      <c r="G58" s="183"/>
      <c r="H58" s="211">
        <v>0.1111</v>
      </c>
      <c r="I58" s="212"/>
      <c r="J58" s="197">
        <f>H58*J13</f>
        <v>131.00912000000002</v>
      </c>
      <c r="K58" s="198"/>
      <c r="P58" s="20"/>
    </row>
    <row r="59" spans="2:17">
      <c r="B59" s="23" t="s">
        <v>43</v>
      </c>
      <c r="C59" s="144" t="s">
        <v>104</v>
      </c>
      <c r="D59" s="182"/>
      <c r="E59" s="182"/>
      <c r="F59" s="182"/>
      <c r="G59" s="183"/>
      <c r="H59" s="211">
        <v>1.66E-2</v>
      </c>
      <c r="I59" s="212"/>
      <c r="J59" s="197">
        <f>H59*J13</f>
        <v>19.574719999999999</v>
      </c>
      <c r="K59" s="198"/>
      <c r="M59" s="21"/>
      <c r="P59" s="20"/>
    </row>
    <row r="60" spans="2:17">
      <c r="B60" s="23" t="s">
        <v>59</v>
      </c>
      <c r="C60" s="144" t="s">
        <v>105</v>
      </c>
      <c r="D60" s="182"/>
      <c r="E60" s="182"/>
      <c r="F60" s="182"/>
      <c r="G60" s="183"/>
      <c r="H60" s="211">
        <v>2.0000000000000001E-4</v>
      </c>
      <c r="I60" s="212"/>
      <c r="J60" s="197">
        <f>H60*J13</f>
        <v>0.23584000000000002</v>
      </c>
      <c r="K60" s="198"/>
      <c r="P60" s="20"/>
    </row>
    <row r="61" spans="2:17">
      <c r="B61" s="23" t="s">
        <v>69</v>
      </c>
      <c r="C61" s="144" t="s">
        <v>106</v>
      </c>
      <c r="D61" s="182"/>
      <c r="E61" s="182"/>
      <c r="F61" s="182"/>
      <c r="G61" s="183"/>
      <c r="H61" s="211">
        <v>2.8E-3</v>
      </c>
      <c r="I61" s="212"/>
      <c r="J61" s="197">
        <f>H61*J13</f>
        <v>3.3017600000000003</v>
      </c>
      <c r="K61" s="198"/>
      <c r="N61" s="22"/>
      <c r="P61" s="20"/>
      <c r="Q61" s="22"/>
    </row>
    <row r="62" spans="2:17">
      <c r="B62" s="23" t="s">
        <v>71</v>
      </c>
      <c r="C62" s="144" t="s">
        <v>107</v>
      </c>
      <c r="D62" s="182"/>
      <c r="E62" s="182"/>
      <c r="F62" s="182"/>
      <c r="G62" s="183"/>
      <c r="H62" s="211">
        <v>2.9999999999999997E-4</v>
      </c>
      <c r="I62" s="212"/>
      <c r="J62" s="197">
        <f>H62*J13</f>
        <v>0.35375999999999996</v>
      </c>
      <c r="K62" s="198"/>
    </row>
    <row r="63" spans="2:17">
      <c r="B63" s="199" t="s">
        <v>108</v>
      </c>
      <c r="C63" s="200"/>
      <c r="D63" s="200"/>
      <c r="E63" s="200"/>
      <c r="F63" s="200"/>
      <c r="G63" s="201"/>
      <c r="H63" s="184">
        <f>H62+H61+H60+H59+H58</f>
        <v>0.13100000000000001</v>
      </c>
      <c r="I63" s="185"/>
      <c r="J63" s="167">
        <f>SUM(J58:J62)</f>
        <v>154.4752</v>
      </c>
      <c r="K63" s="207"/>
    </row>
    <row r="64" spans="2:17">
      <c r="B64" s="23" t="s">
        <v>77</v>
      </c>
      <c r="C64" s="208" t="s">
        <v>109</v>
      </c>
      <c r="D64" s="209"/>
      <c r="E64" s="209"/>
      <c r="F64" s="209"/>
      <c r="G64" s="210"/>
      <c r="H64" s="184">
        <v>2.2700000000000001E-2</v>
      </c>
      <c r="I64" s="185"/>
      <c r="J64" s="197">
        <f>H64*J63</f>
        <v>3.5065870400000003</v>
      </c>
      <c r="K64" s="198"/>
    </row>
    <row r="65" spans="2:12">
      <c r="B65" s="199" t="s">
        <v>110</v>
      </c>
      <c r="C65" s="200"/>
      <c r="D65" s="200"/>
      <c r="E65" s="200"/>
      <c r="F65" s="200"/>
      <c r="G65" s="201"/>
      <c r="H65" s="202">
        <f>H63+H64</f>
        <v>0.1537</v>
      </c>
      <c r="I65" s="203"/>
      <c r="J65" s="204">
        <f>SUM(J63:J64)</f>
        <v>157.98178704</v>
      </c>
      <c r="K65" s="205"/>
    </row>
    <row r="66" spans="2:12" ht="15" customHeight="1">
      <c r="B66" s="18" t="s">
        <v>1</v>
      </c>
      <c r="C66" s="177" t="s">
        <v>111</v>
      </c>
      <c r="D66" s="170"/>
      <c r="E66" s="170"/>
      <c r="F66" s="170"/>
      <c r="G66" s="171"/>
      <c r="H66" s="177" t="s">
        <v>84</v>
      </c>
      <c r="I66" s="129"/>
      <c r="J66" s="177" t="s">
        <v>40</v>
      </c>
      <c r="K66" s="206"/>
    </row>
    <row r="67" spans="2:12">
      <c r="B67" s="7" t="s">
        <v>64</v>
      </c>
      <c r="C67" s="144" t="s">
        <v>112</v>
      </c>
      <c r="D67" s="182"/>
      <c r="E67" s="182"/>
      <c r="F67" s="182"/>
      <c r="G67" s="183"/>
      <c r="H67" s="195">
        <f>+H39</f>
        <v>0.33800000000000008</v>
      </c>
      <c r="I67" s="196"/>
      <c r="J67" s="197">
        <f>H67*J16</f>
        <v>452.19532800000007</v>
      </c>
      <c r="K67" s="198"/>
    </row>
    <row r="68" spans="2:12">
      <c r="B68" s="103" t="s">
        <v>82</v>
      </c>
      <c r="C68" s="144" t="s">
        <v>113</v>
      </c>
      <c r="D68" s="182"/>
      <c r="E68" s="182"/>
      <c r="F68" s="182"/>
      <c r="G68" s="183"/>
      <c r="H68" s="195">
        <f>H43</f>
        <v>9.7299999999999998E-2</v>
      </c>
      <c r="I68" s="196"/>
      <c r="J68" s="197">
        <f>H68*J16</f>
        <v>130.1733888</v>
      </c>
      <c r="K68" s="198"/>
    </row>
    <row r="69" spans="2:12">
      <c r="B69" s="103" t="s">
        <v>88</v>
      </c>
      <c r="C69" s="144" t="s">
        <v>89</v>
      </c>
      <c r="D69" s="182"/>
      <c r="E69" s="182"/>
      <c r="F69" s="182"/>
      <c r="G69" s="183"/>
      <c r="H69" s="195">
        <f>H47</f>
        <v>7.6E-3</v>
      </c>
      <c r="I69" s="196"/>
      <c r="J69" s="197">
        <f>H69*J16</f>
        <v>10.1677056</v>
      </c>
      <c r="K69" s="198"/>
    </row>
    <row r="70" spans="2:12">
      <c r="B70" s="103" t="s">
        <v>92</v>
      </c>
      <c r="C70" s="144" t="s">
        <v>114</v>
      </c>
      <c r="D70" s="182"/>
      <c r="E70" s="182"/>
      <c r="F70" s="182"/>
      <c r="G70" s="183"/>
      <c r="H70" s="184">
        <f>H55</f>
        <v>6.6906000000000007E-2</v>
      </c>
      <c r="I70" s="185"/>
      <c r="J70" s="186">
        <f>J55</f>
        <v>31.839489171210236</v>
      </c>
      <c r="K70" s="187"/>
    </row>
    <row r="71" spans="2:12">
      <c r="B71" s="103" t="s">
        <v>102</v>
      </c>
      <c r="C71" s="144" t="s">
        <v>115</v>
      </c>
      <c r="D71" s="182"/>
      <c r="E71" s="182"/>
      <c r="F71" s="182"/>
      <c r="G71" s="183"/>
      <c r="H71" s="184">
        <f>H65</f>
        <v>0.1537</v>
      </c>
      <c r="I71" s="185"/>
      <c r="J71" s="186">
        <f>J65</f>
        <v>157.98178704</v>
      </c>
      <c r="K71" s="187"/>
    </row>
    <row r="72" spans="2:12">
      <c r="B72" s="188" t="s">
        <v>116</v>
      </c>
      <c r="C72" s="189"/>
      <c r="D72" s="189"/>
      <c r="E72" s="189"/>
      <c r="F72" s="189"/>
      <c r="G72" s="190"/>
      <c r="H72" s="191">
        <f>SUM(H67:H71)</f>
        <v>0.66350600000000015</v>
      </c>
      <c r="I72" s="192"/>
      <c r="J72" s="193">
        <f>SUM(J67:J71)</f>
        <v>782.35769861121037</v>
      </c>
      <c r="K72" s="194"/>
    </row>
    <row r="73" spans="2:12">
      <c r="B73" s="161" t="s">
        <v>117</v>
      </c>
      <c r="C73" s="178"/>
      <c r="D73" s="178"/>
      <c r="E73" s="178"/>
      <c r="F73" s="178"/>
      <c r="G73" s="178"/>
      <c r="H73" s="178"/>
      <c r="I73" s="178"/>
      <c r="J73" s="178"/>
      <c r="K73" s="24"/>
    </row>
    <row r="74" spans="2:12">
      <c r="B74" s="179" t="s">
        <v>118</v>
      </c>
      <c r="C74" s="180"/>
      <c r="D74" s="180"/>
      <c r="E74" s="180"/>
      <c r="F74" s="180"/>
      <c r="G74" s="180"/>
      <c r="H74" s="180"/>
      <c r="I74" s="180"/>
      <c r="J74" s="180"/>
      <c r="K74" s="24"/>
    </row>
    <row r="75" spans="2:12" ht="15" customHeight="1">
      <c r="B75" s="172" t="s">
        <v>119</v>
      </c>
      <c r="C75" s="173"/>
      <c r="D75" s="173"/>
      <c r="E75" s="173"/>
      <c r="F75" s="173"/>
      <c r="G75" s="173"/>
      <c r="H75" s="173"/>
      <c r="I75" s="173"/>
      <c r="J75" s="173"/>
      <c r="K75" s="181"/>
    </row>
    <row r="76" spans="2:12">
      <c r="B76" s="169" t="s">
        <v>46</v>
      </c>
      <c r="C76" s="170"/>
      <c r="D76" s="170"/>
      <c r="E76" s="170"/>
      <c r="F76" s="170"/>
      <c r="G76" s="170"/>
      <c r="H76" s="170"/>
      <c r="I76" s="171"/>
      <c r="J76" s="25">
        <f>J16</f>
        <v>1337.856</v>
      </c>
      <c r="K76" s="24"/>
    </row>
    <row r="77" spans="2:12">
      <c r="B77" s="169" t="s">
        <v>53</v>
      </c>
      <c r="C77" s="170"/>
      <c r="D77" s="170"/>
      <c r="E77" s="170"/>
      <c r="F77" s="170"/>
      <c r="G77" s="170"/>
      <c r="H77" s="170"/>
      <c r="I77" s="171"/>
      <c r="J77" s="25">
        <f>J21</f>
        <v>359.29840000000002</v>
      </c>
      <c r="K77" s="24"/>
    </row>
    <row r="78" spans="2:12">
      <c r="B78" s="169" t="s">
        <v>61</v>
      </c>
      <c r="C78" s="170"/>
      <c r="D78" s="170"/>
      <c r="E78" s="170"/>
      <c r="F78" s="170"/>
      <c r="G78" s="170"/>
      <c r="H78" s="170"/>
      <c r="I78" s="171"/>
      <c r="J78" s="25">
        <f>J27</f>
        <v>0</v>
      </c>
      <c r="K78" s="24"/>
    </row>
    <row r="79" spans="2:12">
      <c r="B79" s="169" t="s">
        <v>116</v>
      </c>
      <c r="C79" s="170"/>
      <c r="D79" s="170"/>
      <c r="E79" s="170"/>
      <c r="F79" s="170"/>
      <c r="G79" s="170"/>
      <c r="H79" s="170"/>
      <c r="I79" s="171"/>
      <c r="J79" s="25">
        <f>J72</f>
        <v>782.35769861121037</v>
      </c>
      <c r="K79" s="24"/>
    </row>
    <row r="80" spans="2:12">
      <c r="B80" s="172" t="s">
        <v>120</v>
      </c>
      <c r="C80" s="173"/>
      <c r="D80" s="173"/>
      <c r="E80" s="173"/>
      <c r="F80" s="173"/>
      <c r="G80" s="173"/>
      <c r="H80" s="173"/>
      <c r="I80" s="174"/>
      <c r="J80" s="26">
        <f>SUM(J76:J79)</f>
        <v>2479.5120986112101</v>
      </c>
      <c r="K80" s="24"/>
      <c r="L80" s="27"/>
    </row>
    <row r="81" spans="2:13">
      <c r="B81" s="28" t="s">
        <v>189</v>
      </c>
      <c r="C81" s="101"/>
      <c r="D81" s="101"/>
      <c r="E81" s="101"/>
      <c r="F81" s="101"/>
      <c r="G81" s="101"/>
      <c r="H81" s="101"/>
      <c r="I81" s="101"/>
      <c r="J81" s="57"/>
      <c r="K81" s="24"/>
    </row>
    <row r="82" spans="2:13">
      <c r="B82" s="7" t="s">
        <v>122</v>
      </c>
      <c r="C82" s="175" t="s">
        <v>2</v>
      </c>
      <c r="D82" s="176"/>
      <c r="E82" s="176"/>
      <c r="F82" s="176"/>
      <c r="G82" s="29" t="s">
        <v>84</v>
      </c>
      <c r="H82" s="177" t="s">
        <v>40</v>
      </c>
      <c r="I82" s="346"/>
      <c r="J82" s="57"/>
      <c r="K82" s="24"/>
    </row>
    <row r="83" spans="2:13">
      <c r="B83" s="7" t="s">
        <v>41</v>
      </c>
      <c r="C83" s="116" t="s">
        <v>123</v>
      </c>
      <c r="D83" s="130"/>
      <c r="E83" s="130"/>
      <c r="F83" s="130"/>
      <c r="G83" s="54"/>
      <c r="H83" s="117">
        <f>J80*G83</f>
        <v>0</v>
      </c>
      <c r="I83" s="168"/>
      <c r="J83" s="57"/>
      <c r="K83" s="24"/>
    </row>
    <row r="84" spans="2:13">
      <c r="B84" s="165" t="s">
        <v>124</v>
      </c>
      <c r="C84" s="166"/>
      <c r="D84" s="166"/>
      <c r="E84" s="166"/>
      <c r="F84" s="166"/>
      <c r="G84" s="131"/>
      <c r="H84" s="131"/>
      <c r="I84" s="131"/>
      <c r="J84" s="57"/>
      <c r="K84" s="24"/>
    </row>
    <row r="85" spans="2:13">
      <c r="B85" s="7" t="s">
        <v>43</v>
      </c>
      <c r="C85" s="149" t="s">
        <v>125</v>
      </c>
      <c r="D85" s="150"/>
      <c r="E85" s="150"/>
      <c r="F85" s="151"/>
      <c r="G85" s="55"/>
      <c r="H85" s="167">
        <f>G85*(H83+J80)</f>
        <v>0</v>
      </c>
      <c r="I85" s="168"/>
      <c r="J85" s="57"/>
      <c r="K85" s="24"/>
    </row>
    <row r="86" spans="2:13" ht="27" customHeight="1">
      <c r="B86" s="165" t="s">
        <v>126</v>
      </c>
      <c r="C86" s="166"/>
      <c r="D86" s="166"/>
      <c r="E86" s="166"/>
      <c r="F86" s="166"/>
      <c r="G86" s="131"/>
      <c r="H86" s="131"/>
      <c r="I86" s="131"/>
      <c r="J86" s="25"/>
      <c r="K86" s="24"/>
    </row>
    <row r="87" spans="2:13">
      <c r="B87" s="156" t="s">
        <v>127</v>
      </c>
      <c r="C87" s="157"/>
      <c r="D87" s="157"/>
      <c r="E87" s="157"/>
      <c r="F87" s="157"/>
      <c r="G87" s="157"/>
      <c r="H87" s="157"/>
      <c r="I87" s="157"/>
      <c r="J87" s="25">
        <f>J80+H83+H85</f>
        <v>2479.5120986112101</v>
      </c>
      <c r="K87" s="30"/>
    </row>
    <row r="88" spans="2:13" ht="15" customHeight="1">
      <c r="B88" s="158" t="s">
        <v>128</v>
      </c>
      <c r="C88" s="159"/>
      <c r="D88" s="159"/>
      <c r="E88" s="159"/>
      <c r="F88" s="159"/>
      <c r="G88" s="159"/>
      <c r="H88" s="160"/>
      <c r="I88" s="31">
        <f>1-G91</f>
        <v>0.85749999999999993</v>
      </c>
      <c r="J88" s="25"/>
      <c r="K88" s="30"/>
    </row>
    <row r="89" spans="2:13" ht="15" customHeight="1">
      <c r="B89" s="161" t="s">
        <v>129</v>
      </c>
      <c r="C89" s="347"/>
      <c r="D89" s="347"/>
      <c r="E89" s="162" t="s">
        <v>130</v>
      </c>
      <c r="F89" s="163" t="s">
        <v>131</v>
      </c>
      <c r="G89" s="163"/>
      <c r="H89" s="163"/>
      <c r="I89" s="162" t="s">
        <v>132</v>
      </c>
      <c r="J89" s="25"/>
      <c r="K89" s="30"/>
    </row>
    <row r="90" spans="2:13" ht="15" customHeight="1">
      <c r="B90" s="348"/>
      <c r="C90" s="347"/>
      <c r="D90" s="347"/>
      <c r="E90" s="347"/>
      <c r="F90" s="164" t="s">
        <v>133</v>
      </c>
      <c r="G90" s="164"/>
      <c r="H90" s="164"/>
      <c r="I90" s="347"/>
      <c r="J90" s="25">
        <f>J87/I88</f>
        <v>2891.5592986719653</v>
      </c>
      <c r="K90" s="30"/>
      <c r="L90" s="32"/>
    </row>
    <row r="91" spans="2:13" ht="15" customHeight="1">
      <c r="B91" s="7" t="s">
        <v>59</v>
      </c>
      <c r="C91" s="149" t="s">
        <v>134</v>
      </c>
      <c r="D91" s="150"/>
      <c r="E91" s="150"/>
      <c r="F91" s="151"/>
      <c r="G91" s="33">
        <f>G93+G94+G95+G97</f>
        <v>0.14250000000000002</v>
      </c>
      <c r="H91" s="117">
        <f>+J90*G91</f>
        <v>412.04720006075507</v>
      </c>
      <c r="I91" s="117"/>
      <c r="J91" s="25"/>
      <c r="K91" s="30"/>
    </row>
    <row r="92" spans="2:13">
      <c r="B92" s="7">
        <v>1</v>
      </c>
      <c r="C92" s="100" t="s">
        <v>135</v>
      </c>
      <c r="D92" s="102"/>
      <c r="E92" s="102"/>
      <c r="F92" s="102"/>
      <c r="G92" s="61"/>
      <c r="H92" s="131"/>
      <c r="I92" s="131"/>
      <c r="J92" s="25"/>
      <c r="K92" s="30"/>
      <c r="M92" s="32"/>
    </row>
    <row r="93" spans="2:13">
      <c r="B93" s="34" t="s">
        <v>136</v>
      </c>
      <c r="C93" s="152" t="s">
        <v>137</v>
      </c>
      <c r="D93" s="153"/>
      <c r="E93" s="153"/>
      <c r="F93" s="154"/>
      <c r="G93" s="35">
        <f>IF($H$3="lucro Real",7.6%,IF($H$3="Lucro Presumido",3%,0))</f>
        <v>7.5999999999999998E-2</v>
      </c>
      <c r="H93" s="131">
        <f>G93*J$90</f>
        <v>219.75850669906936</v>
      </c>
      <c r="I93" s="131"/>
      <c r="J93" s="25"/>
      <c r="K93" s="30"/>
    </row>
    <row r="94" spans="2:13">
      <c r="B94" s="34" t="s">
        <v>138</v>
      </c>
      <c r="C94" s="155" t="s">
        <v>139</v>
      </c>
      <c r="D94" s="155"/>
      <c r="E94" s="155"/>
      <c r="F94" s="155"/>
      <c r="G94" s="35">
        <f>IF($H$3="lucro Real",1.65%,IF($H$3="Lucro Presumido",0.65%,0))</f>
        <v>1.6500000000000001E-2</v>
      </c>
      <c r="H94" s="131">
        <f>G94*J$90</f>
        <v>47.710728428087428</v>
      </c>
      <c r="I94" s="131"/>
      <c r="J94" s="25"/>
      <c r="K94" s="30"/>
    </row>
    <row r="95" spans="2:13">
      <c r="B95" s="34" t="s">
        <v>140</v>
      </c>
      <c r="C95" s="155" t="s">
        <v>141</v>
      </c>
      <c r="D95" s="155"/>
      <c r="E95" s="155"/>
      <c r="F95" s="155"/>
      <c r="G95" s="35"/>
      <c r="H95" s="131">
        <f>G95*J$89</f>
        <v>0</v>
      </c>
      <c r="I95" s="131"/>
      <c r="J95" s="25"/>
      <c r="K95" s="30"/>
    </row>
    <row r="96" spans="2:13">
      <c r="B96" s="7">
        <v>2</v>
      </c>
      <c r="C96" s="141" t="s">
        <v>142</v>
      </c>
      <c r="D96" s="142"/>
      <c r="E96" s="142"/>
      <c r="F96" s="143"/>
      <c r="G96" s="61"/>
      <c r="H96" s="131"/>
      <c r="I96" s="131"/>
      <c r="J96" s="25"/>
      <c r="K96" s="30"/>
    </row>
    <row r="97" spans="2:11">
      <c r="B97" s="34" t="s">
        <v>136</v>
      </c>
      <c r="C97" s="144" t="s">
        <v>143</v>
      </c>
      <c r="D97" s="145"/>
      <c r="E97" s="145"/>
      <c r="F97" s="146"/>
      <c r="G97" s="35">
        <v>0.05</v>
      </c>
      <c r="H97" s="131">
        <f>G97*J$90</f>
        <v>144.57796493359828</v>
      </c>
      <c r="I97" s="131"/>
      <c r="J97" s="25"/>
      <c r="K97" s="30"/>
    </row>
    <row r="98" spans="2:11">
      <c r="B98" s="147" t="s">
        <v>144</v>
      </c>
      <c r="C98" s="148"/>
      <c r="D98" s="148"/>
      <c r="E98" s="148"/>
      <c r="F98" s="148"/>
      <c r="G98" s="148"/>
      <c r="H98" s="120">
        <f>H93+H94+H95+H97+H83+H85</f>
        <v>412.04720006075502</v>
      </c>
      <c r="I98" s="120"/>
      <c r="J98" s="25"/>
      <c r="K98" s="30"/>
    </row>
    <row r="99" spans="2:11">
      <c r="B99" s="132"/>
      <c r="C99" s="133"/>
      <c r="D99" s="133"/>
      <c r="E99" s="133"/>
      <c r="F99" s="133"/>
      <c r="G99" s="133"/>
      <c r="H99" s="133"/>
      <c r="I99" s="133"/>
      <c r="J99" s="134"/>
      <c r="K99" s="24"/>
    </row>
    <row r="100" spans="2:11" ht="15" customHeight="1">
      <c r="B100" s="135"/>
      <c r="C100" s="136"/>
      <c r="D100" s="136"/>
      <c r="E100" s="136"/>
      <c r="F100" s="136"/>
      <c r="G100" s="136"/>
      <c r="H100" s="136"/>
      <c r="I100" s="136"/>
      <c r="J100" s="137"/>
      <c r="K100" s="24"/>
    </row>
    <row r="101" spans="2:11">
      <c r="B101" s="138" t="s">
        <v>145</v>
      </c>
      <c r="C101" s="139"/>
      <c r="D101" s="139"/>
      <c r="E101" s="139"/>
      <c r="F101" s="139"/>
      <c r="G101" s="139"/>
      <c r="H101" s="140" t="s">
        <v>40</v>
      </c>
      <c r="I101" s="139"/>
      <c r="J101" s="25"/>
      <c r="K101" s="24"/>
    </row>
    <row r="102" spans="2:11">
      <c r="B102" s="115" t="s">
        <v>146</v>
      </c>
      <c r="C102" s="130"/>
      <c r="D102" s="130"/>
      <c r="E102" s="130"/>
      <c r="F102" s="130"/>
      <c r="G102" s="130"/>
      <c r="H102" s="131">
        <f>J76</f>
        <v>1337.856</v>
      </c>
      <c r="I102" s="131"/>
      <c r="J102" s="57"/>
      <c r="K102" s="24"/>
    </row>
    <row r="103" spans="2:11">
      <c r="B103" s="115" t="s">
        <v>147</v>
      </c>
      <c r="C103" s="130"/>
      <c r="D103" s="130"/>
      <c r="E103" s="130"/>
      <c r="F103" s="130"/>
      <c r="G103" s="130"/>
      <c r="H103" s="131">
        <f>J77</f>
        <v>359.29840000000002</v>
      </c>
      <c r="I103" s="131"/>
      <c r="J103" s="57"/>
      <c r="K103" s="24"/>
    </row>
    <row r="104" spans="2:11">
      <c r="B104" s="115" t="s">
        <v>148</v>
      </c>
      <c r="C104" s="130"/>
      <c r="D104" s="130"/>
      <c r="E104" s="130"/>
      <c r="F104" s="130"/>
      <c r="G104" s="130"/>
      <c r="H104" s="131">
        <f>J78</f>
        <v>0</v>
      </c>
      <c r="I104" s="131"/>
      <c r="J104" s="57"/>
      <c r="K104" s="24"/>
    </row>
    <row r="105" spans="2:11">
      <c r="B105" s="115" t="s">
        <v>149</v>
      </c>
      <c r="C105" s="130"/>
      <c r="D105" s="130"/>
      <c r="E105" s="130"/>
      <c r="F105" s="130"/>
      <c r="G105" s="130"/>
      <c r="H105" s="131">
        <f>J79</f>
        <v>782.35769861121037</v>
      </c>
      <c r="I105" s="131"/>
      <c r="J105" s="57"/>
      <c r="K105" s="24"/>
    </row>
    <row r="106" spans="2:11">
      <c r="B106" s="115" t="s">
        <v>191</v>
      </c>
      <c r="C106" s="130"/>
      <c r="D106" s="130"/>
      <c r="E106" s="130"/>
      <c r="F106" s="130"/>
      <c r="G106" s="130"/>
      <c r="H106" s="131">
        <f>H98</f>
        <v>412.04720006075502</v>
      </c>
      <c r="I106" s="131"/>
      <c r="J106" s="57"/>
      <c r="K106" s="24"/>
    </row>
    <row r="107" spans="2:11">
      <c r="B107" s="124" t="s">
        <v>172</v>
      </c>
      <c r="C107" s="125"/>
      <c r="D107" s="125"/>
      <c r="E107" s="125"/>
      <c r="F107" s="125"/>
      <c r="G107" s="125"/>
      <c r="H107" s="126">
        <f>SUM(H102:H106)</f>
        <v>2891.5592986719653</v>
      </c>
      <c r="I107" s="126"/>
      <c r="J107" s="57"/>
      <c r="K107" s="24"/>
    </row>
    <row r="108" spans="2:11">
      <c r="B108" s="127"/>
      <c r="C108" s="128"/>
      <c r="D108" s="128"/>
      <c r="E108" s="128"/>
      <c r="F108" s="128"/>
      <c r="G108" s="128"/>
      <c r="H108" s="128"/>
      <c r="I108" s="128"/>
      <c r="J108" s="129"/>
      <c r="K108" s="24"/>
    </row>
    <row r="109" spans="2:11">
      <c r="B109" s="118" t="s">
        <v>152</v>
      </c>
      <c r="C109" s="119"/>
      <c r="D109" s="119"/>
      <c r="E109" s="119"/>
      <c r="F109" s="119"/>
      <c r="G109" s="119"/>
      <c r="H109" s="119" t="s">
        <v>24</v>
      </c>
      <c r="I109" s="119"/>
      <c r="J109" s="57"/>
      <c r="K109" s="24"/>
    </row>
    <row r="110" spans="2:11">
      <c r="B110" s="118" t="s">
        <v>153</v>
      </c>
      <c r="C110" s="119"/>
      <c r="D110" s="119"/>
      <c r="E110" s="119"/>
      <c r="F110" s="36" t="s">
        <v>154</v>
      </c>
      <c r="G110" s="36" t="s">
        <v>155</v>
      </c>
      <c r="H110" s="119"/>
      <c r="I110" s="119"/>
      <c r="J110" s="57"/>
      <c r="K110" s="24"/>
    </row>
    <row r="111" spans="2:11">
      <c r="B111" s="115" t="s">
        <v>156</v>
      </c>
      <c r="C111" s="116"/>
      <c r="D111" s="116"/>
      <c r="E111" s="116"/>
      <c r="F111" s="37">
        <f>G6+G7</f>
        <v>1</v>
      </c>
      <c r="G111" s="38">
        <f>+H107/F111</f>
        <v>2891.5592986719653</v>
      </c>
      <c r="H111" s="117">
        <f>+F111*G111</f>
        <v>2891.5592986719653</v>
      </c>
      <c r="I111" s="117"/>
      <c r="J111" s="57"/>
      <c r="K111" s="24"/>
    </row>
    <row r="112" spans="2:11">
      <c r="B112" s="118" t="s">
        <v>157</v>
      </c>
      <c r="C112" s="119"/>
      <c r="D112" s="119"/>
      <c r="E112" s="119"/>
      <c r="F112" s="119"/>
      <c r="G112" s="119"/>
      <c r="H112" s="120">
        <f>+H111</f>
        <v>2891.5592986719653</v>
      </c>
      <c r="I112" s="120"/>
      <c r="J112" s="57"/>
      <c r="K112" s="24"/>
    </row>
    <row r="113" spans="2:11" ht="15.75" thickBot="1">
      <c r="B113" s="121" t="s">
        <v>158</v>
      </c>
      <c r="C113" s="122"/>
      <c r="D113" s="122"/>
      <c r="E113" s="122"/>
      <c r="F113" s="122"/>
      <c r="G113" s="122"/>
      <c r="H113" s="123">
        <f>H112*12</f>
        <v>34698.711584063582</v>
      </c>
      <c r="I113" s="123"/>
      <c r="J113" s="39"/>
      <c r="K113" s="40"/>
    </row>
    <row r="114" spans="2:11"/>
    <row r="115" spans="2:11"/>
    <row r="116" spans="2:11"/>
    <row r="117" spans="2:11"/>
    <row r="118" spans="2:11"/>
  </sheetData>
  <sheetProtection algorithmName="SHA-512" hashValue="XvxNPm+AK00XPB/79+gGkQ91XJTRKmJ9KEddaIh4c2ha1MI33xWy+SlnL+OMdiwrUpQ5QoLb/miZppwLIEuGIw==" saltValue="HLGie0yK7d2hVMeoPUZIHA==" spinCount="100000" sheet="1" objects="1" scenarios="1"/>
  <protectedRanges>
    <protectedRange algorithmName="SHA-512" hashValue="fmLXqBbTOiZlbMv236VyWP47+fJZucYZiquNlQj/N9ONKT3pQCF+jgvywPgD/omnWdo1eAN5z7DMqmGCJaXnOA==" saltValue="rdnOqJQ4K6z46z1YHk/e4w==" spinCount="100000" sqref="H6" name="Intervalo1_1"/>
    <protectedRange algorithmName="SHA-512" hashValue="k8qMKHorOWOiGUjEQzj/o9qZPhGX84Mwa9tVj7bwWNVcpBtdEVmkPVuzzY0Twt43/ftKl8YkRAAH2Fn4jsLTkg==" saltValue="GUP9L+gkZFeuCb0LAoRJMw==" spinCount="100000" sqref="N19:O20" name="Intervalo4_3_1"/>
    <protectedRange algorithmName="SHA-512" hashValue="WqOapSOrsN1ZIylEeDg8qsMj3/Ei4DSu+yanIGPrB9mdgPDIIehqzbgeAAg8EWvIcWBY5VOT/h31EIMHRZGAMQ==" saltValue="+ug9f8pTOmSSZ2JyYuT7TA==" spinCount="100000" sqref="G85" name="Intervalo8_2_1"/>
    <protectedRange algorithmName="SHA-512" hashValue="bhbqRQLX8rgbvsG2EOjXKaPiwCv1gO5p9m4DlSaHzQPzQSj2JHWn9xeN2TbHSmmCrAcvR7H4sNdY7ES+wuefyg==" saltValue="v3eAT0tAxQOj7pSMAM0DcA==" spinCount="100000" sqref="G83" name="Intervalo7_2_1"/>
    <protectedRange algorithmName="SHA-512" hashValue="11zYvWi56RXEYTNfWa/zGnrLHzo8OTizHyypLoXUHCi0Dps7F+nOmoEcVfjPlv4v70f3kAkEpFKUUAY2/f+67w==" saltValue="j7ywFm4wbW9tRqNX/QIEOA==" spinCount="100000" sqref="H31" name="Intervalo6_2_1"/>
    <protectedRange algorithmName="SHA-512" hashValue="gyRvBn6GREc/NKHKDfuvGpyblZ5aiYhamHGreF6jJ+pPlBs43/MLCAargxzxtHTxjZ098vUO4cRlg8I0QojbGg==" saltValue="vL4FWZE1+znSFKfLmB/B2g==" spinCount="100000" sqref="C14:K15" name="Intervalo2_1"/>
    <protectedRange algorithmName="SHA-512" hashValue="Ah6xLASO/UwiSJvpQJuoNoNIo1mfdhLxEsO3FpD0BDF8AlUm+3TEdBDSiVe9ZIm4T7QqVXzZRl2L3m3Xs8wbfg==" saltValue="scGGcdxRv9YW5mFCeF0+XQ==" spinCount="100000" sqref="J24:K25" name="Intervalo5"/>
    <protectedRange algorithmName="SHA-512" hashValue="Ah6xLASO/UwiSJvpQJuoNoNIo1mfdhLxEsO3FpD0BDF8AlUm+3TEdBDSiVe9ZIm4T7QqVXzZRl2L3m3Xs8wbfg==" saltValue="scGGcdxRv9YW5mFCeF0+XQ==" spinCount="100000" sqref="C25:I25" name="Intervalo5_1_2"/>
    <protectedRange algorithmName="SHA-512" hashValue="Ah6xLASO/UwiSJvpQJuoNoNIo1mfdhLxEsO3FpD0BDF8AlUm+3TEdBDSiVe9ZIm4T7QqVXzZRl2L3m3Xs8wbfg==" saltValue="scGGcdxRv9YW5mFCeF0+XQ==" spinCount="100000" sqref="C26:I26" name="Intervalo5_1_2_1"/>
  </protectedRanges>
  <mergeCells count="254">
    <mergeCell ref="B2:I2"/>
    <mergeCell ref="J2:K5"/>
    <mergeCell ref="B3:G3"/>
    <mergeCell ref="H3:I3"/>
    <mergeCell ref="B4:I4"/>
    <mergeCell ref="B5:F5"/>
    <mergeCell ref="H5:I5"/>
    <mergeCell ref="B8:I8"/>
    <mergeCell ref="J8:K8"/>
    <mergeCell ref="B9:I9"/>
    <mergeCell ref="J9:K9"/>
    <mergeCell ref="B10:K10"/>
    <mergeCell ref="B11:K11"/>
    <mergeCell ref="B6:F6"/>
    <mergeCell ref="H6:I6"/>
    <mergeCell ref="J6:K6"/>
    <mergeCell ref="B7:F7"/>
    <mergeCell ref="H7:I7"/>
    <mergeCell ref="J7:K7"/>
    <mergeCell ref="C12:I12"/>
    <mergeCell ref="J12:K12"/>
    <mergeCell ref="C13:I13"/>
    <mergeCell ref="J13:K13"/>
    <mergeCell ref="B16:I16"/>
    <mergeCell ref="J16:K16"/>
    <mergeCell ref="C14:I14"/>
    <mergeCell ref="J14:K14"/>
    <mergeCell ref="C15:I15"/>
    <mergeCell ref="J15:K15"/>
    <mergeCell ref="H18:I18"/>
    <mergeCell ref="J18:K18"/>
    <mergeCell ref="C19:F19"/>
    <mergeCell ref="H19:I19"/>
    <mergeCell ref="J19:K19"/>
    <mergeCell ref="C20:F20"/>
    <mergeCell ref="H20:I20"/>
    <mergeCell ref="J20:K20"/>
    <mergeCell ref="M16:S16"/>
    <mergeCell ref="B17:K17"/>
    <mergeCell ref="M17:M18"/>
    <mergeCell ref="N17:N18"/>
    <mergeCell ref="O17:O18"/>
    <mergeCell ref="P17:P18"/>
    <mergeCell ref="Q17:Q18"/>
    <mergeCell ref="R17:R18"/>
    <mergeCell ref="S17:S18"/>
    <mergeCell ref="C18:F18"/>
    <mergeCell ref="C25:I25"/>
    <mergeCell ref="J25:K25"/>
    <mergeCell ref="C26:I26"/>
    <mergeCell ref="J27:K27"/>
    <mergeCell ref="C24:I24"/>
    <mergeCell ref="J24:K24"/>
    <mergeCell ref="B27:I27"/>
    <mergeCell ref="J21:K21"/>
    <mergeCell ref="J23:K23"/>
    <mergeCell ref="B21:I21"/>
    <mergeCell ref="B22:K22"/>
    <mergeCell ref="C23:I23"/>
    <mergeCell ref="C32:G32"/>
    <mergeCell ref="H32:I32"/>
    <mergeCell ref="J32:K32"/>
    <mergeCell ref="C33:G33"/>
    <mergeCell ref="H33:I33"/>
    <mergeCell ref="J33:K33"/>
    <mergeCell ref="B28:K28"/>
    <mergeCell ref="B29:J29"/>
    <mergeCell ref="C30:G30"/>
    <mergeCell ref="H30:I30"/>
    <mergeCell ref="J30:K30"/>
    <mergeCell ref="C31:G31"/>
    <mergeCell ref="H31:I31"/>
    <mergeCell ref="J31:K31"/>
    <mergeCell ref="C36:G36"/>
    <mergeCell ref="H36:I36"/>
    <mergeCell ref="J36:K36"/>
    <mergeCell ref="C37:G37"/>
    <mergeCell ref="H37:I37"/>
    <mergeCell ref="J37:K37"/>
    <mergeCell ref="C34:G34"/>
    <mergeCell ref="H34:I34"/>
    <mergeCell ref="J34:K34"/>
    <mergeCell ref="C35:G35"/>
    <mergeCell ref="H35:I35"/>
    <mergeCell ref="J35:K35"/>
    <mergeCell ref="C40:G40"/>
    <mergeCell ref="H40:I40"/>
    <mergeCell ref="J40:K40"/>
    <mergeCell ref="H41:I41"/>
    <mergeCell ref="J41:K41"/>
    <mergeCell ref="C38:G38"/>
    <mergeCell ref="H38:I38"/>
    <mergeCell ref="J38:K38"/>
    <mergeCell ref="H39:I39"/>
    <mergeCell ref="J39:K39"/>
    <mergeCell ref="B39:G39"/>
    <mergeCell ref="C41:G41"/>
    <mergeCell ref="C44:G44"/>
    <mergeCell ref="H44:I44"/>
    <mergeCell ref="J44:K44"/>
    <mergeCell ref="H45:I45"/>
    <mergeCell ref="J45:K45"/>
    <mergeCell ref="C45:G45"/>
    <mergeCell ref="C42:G42"/>
    <mergeCell ref="H42:I42"/>
    <mergeCell ref="J42:K42"/>
    <mergeCell ref="H43:I43"/>
    <mergeCell ref="J43:K43"/>
    <mergeCell ref="B43:G43"/>
    <mergeCell ref="C48:G48"/>
    <mergeCell ref="H48:I48"/>
    <mergeCell ref="J48:K48"/>
    <mergeCell ref="H49:I49"/>
    <mergeCell ref="J49:K49"/>
    <mergeCell ref="C49:G49"/>
    <mergeCell ref="C46:G46"/>
    <mergeCell ref="H46:I46"/>
    <mergeCell ref="J46:K46"/>
    <mergeCell ref="H47:I47"/>
    <mergeCell ref="J47:K47"/>
    <mergeCell ref="B47:G47"/>
    <mergeCell ref="C52:G52"/>
    <mergeCell ref="H52:I52"/>
    <mergeCell ref="J52:K52"/>
    <mergeCell ref="C53:G53"/>
    <mergeCell ref="H53:I53"/>
    <mergeCell ref="J53:K53"/>
    <mergeCell ref="C50:G50"/>
    <mergeCell ref="H50:I50"/>
    <mergeCell ref="J50:K50"/>
    <mergeCell ref="C51:G51"/>
    <mergeCell ref="H51:I51"/>
    <mergeCell ref="J51:K51"/>
    <mergeCell ref="C58:G58"/>
    <mergeCell ref="H58:I58"/>
    <mergeCell ref="J58:K58"/>
    <mergeCell ref="H57:I57"/>
    <mergeCell ref="J57:K57"/>
    <mergeCell ref="B56:K56"/>
    <mergeCell ref="C57:G57"/>
    <mergeCell ref="C54:G54"/>
    <mergeCell ref="H54:I54"/>
    <mergeCell ref="J54:K54"/>
    <mergeCell ref="H55:I55"/>
    <mergeCell ref="J55:K55"/>
    <mergeCell ref="B55:G55"/>
    <mergeCell ref="C61:G61"/>
    <mergeCell ref="H61:I61"/>
    <mergeCell ref="J61:K61"/>
    <mergeCell ref="C62:G62"/>
    <mergeCell ref="H62:I62"/>
    <mergeCell ref="J62:K62"/>
    <mergeCell ref="C59:G59"/>
    <mergeCell ref="H59:I59"/>
    <mergeCell ref="J59:K59"/>
    <mergeCell ref="C60:G60"/>
    <mergeCell ref="H60:I60"/>
    <mergeCell ref="J60:K60"/>
    <mergeCell ref="B65:G65"/>
    <mergeCell ref="H65:I65"/>
    <mergeCell ref="J65:K65"/>
    <mergeCell ref="C66:G66"/>
    <mergeCell ref="H66:I66"/>
    <mergeCell ref="J66:K66"/>
    <mergeCell ref="H63:I63"/>
    <mergeCell ref="J63:K63"/>
    <mergeCell ref="C64:G64"/>
    <mergeCell ref="H64:I64"/>
    <mergeCell ref="J64:K64"/>
    <mergeCell ref="B63:G63"/>
    <mergeCell ref="C69:G69"/>
    <mergeCell ref="H69:I69"/>
    <mergeCell ref="J69:K69"/>
    <mergeCell ref="C70:G70"/>
    <mergeCell ref="H70:I70"/>
    <mergeCell ref="J70:K70"/>
    <mergeCell ref="H67:I67"/>
    <mergeCell ref="J67:K67"/>
    <mergeCell ref="C68:G68"/>
    <mergeCell ref="H68:I68"/>
    <mergeCell ref="J68:K68"/>
    <mergeCell ref="C67:G67"/>
    <mergeCell ref="B78:I78"/>
    <mergeCell ref="B79:I79"/>
    <mergeCell ref="B80:I80"/>
    <mergeCell ref="B75:K75"/>
    <mergeCell ref="B76:I76"/>
    <mergeCell ref="B77:I77"/>
    <mergeCell ref="B73:J73"/>
    <mergeCell ref="B74:J74"/>
    <mergeCell ref="C71:G71"/>
    <mergeCell ref="H71:I71"/>
    <mergeCell ref="J71:K71"/>
    <mergeCell ref="H72:I72"/>
    <mergeCell ref="J72:K72"/>
    <mergeCell ref="B72:G72"/>
    <mergeCell ref="H83:I83"/>
    <mergeCell ref="B84:F84"/>
    <mergeCell ref="G84:I84"/>
    <mergeCell ref="B87:I87"/>
    <mergeCell ref="B88:H88"/>
    <mergeCell ref="B89:D90"/>
    <mergeCell ref="E89:E90"/>
    <mergeCell ref="F89:H89"/>
    <mergeCell ref="I89:I90"/>
    <mergeCell ref="F90:H90"/>
    <mergeCell ref="H113:I113"/>
    <mergeCell ref="B113:G113"/>
    <mergeCell ref="B109:G109"/>
    <mergeCell ref="B112:G112"/>
    <mergeCell ref="H112:I112"/>
    <mergeCell ref="B106:G106"/>
    <mergeCell ref="H106:I106"/>
    <mergeCell ref="B107:G107"/>
    <mergeCell ref="H107:I107"/>
    <mergeCell ref="B108:J108"/>
    <mergeCell ref="H109:I110"/>
    <mergeCell ref="B110:E110"/>
    <mergeCell ref="B111:E111"/>
    <mergeCell ref="H111:I111"/>
    <mergeCell ref="B103:G103"/>
    <mergeCell ref="H103:I103"/>
    <mergeCell ref="B104:G104"/>
    <mergeCell ref="H104:I104"/>
    <mergeCell ref="B105:G105"/>
    <mergeCell ref="H105:I105"/>
    <mergeCell ref="B101:G101"/>
    <mergeCell ref="H101:I101"/>
    <mergeCell ref="B102:G102"/>
    <mergeCell ref="H102:I102"/>
    <mergeCell ref="M5:N6"/>
    <mergeCell ref="H98:I98"/>
    <mergeCell ref="B98:G98"/>
    <mergeCell ref="B99:J100"/>
    <mergeCell ref="C93:F93"/>
    <mergeCell ref="H93:I93"/>
    <mergeCell ref="H94:I94"/>
    <mergeCell ref="C96:F96"/>
    <mergeCell ref="H96:I96"/>
    <mergeCell ref="C97:F97"/>
    <mergeCell ref="H97:I97"/>
    <mergeCell ref="C94:F94"/>
    <mergeCell ref="C95:F95"/>
    <mergeCell ref="H95:I95"/>
    <mergeCell ref="C91:F91"/>
    <mergeCell ref="H91:I91"/>
    <mergeCell ref="H92:I92"/>
    <mergeCell ref="B86:F86"/>
    <mergeCell ref="G86:I86"/>
    <mergeCell ref="C85:F85"/>
    <mergeCell ref="H85:I85"/>
    <mergeCell ref="C82:F82"/>
    <mergeCell ref="H82:I82"/>
    <mergeCell ref="C83:F83"/>
  </mergeCells>
  <dataValidations count="2">
    <dataValidation type="list" allowBlank="1" showInputMessage="1" showErrorMessage="1" sqref="H3:I3" xr:uid="{00000000-0002-0000-0A00-000000000000}">
      <formula1>$V$34:$V$36</formula1>
    </dataValidation>
    <dataValidation allowBlank="1" showInputMessage="1" showErrorMessage="1" prompt="Preencher aqui apenas se o serviço for tributado pelo SIMPLES NACIONAL." sqref="G95" xr:uid="{00000000-0002-0000-0A00-000001000000}"/>
  </dataValidation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116"/>
  <sheetViews>
    <sheetView showGridLines="0" topLeftCell="A88" workbookViewId="0">
      <selection activeCell="A88" sqref="A1:XFD1048576"/>
    </sheetView>
  </sheetViews>
  <sheetFormatPr defaultColWidth="0" defaultRowHeight="15" customHeight="1" zeroHeight="1"/>
  <cols>
    <col min="1" max="1" width="4" customWidth="1"/>
    <col min="2" max="5" width="9.140625" customWidth="1"/>
    <col min="6" max="6" width="19.28515625" customWidth="1"/>
    <col min="7" max="7" width="15.7109375" bestFit="1" customWidth="1"/>
    <col min="8" max="8" width="9.140625" customWidth="1"/>
    <col min="9" max="9" width="22" customWidth="1"/>
    <col min="10" max="10" width="20.28515625" customWidth="1"/>
    <col min="11" max="11" width="0.140625" customWidth="1"/>
    <col min="12" max="12" width="10.5703125" bestFit="1" customWidth="1"/>
    <col min="13" max="13" width="22.42578125" customWidth="1"/>
    <col min="14" max="14" width="12.28515625" customWidth="1"/>
    <col min="15" max="15" width="13" bestFit="1" customWidth="1"/>
    <col min="16" max="16" width="10.5703125" bestFit="1" customWidth="1"/>
    <col min="17" max="17" width="10.140625" bestFit="1" customWidth="1"/>
    <col min="18" max="18" width="9.42578125" bestFit="1" customWidth="1"/>
    <col min="19" max="19" width="12.42578125" bestFit="1" customWidth="1"/>
    <col min="20" max="16384" width="9.140625" hidden="1"/>
  </cols>
  <sheetData>
    <row r="1" spans="2:19" ht="15.75" thickBot="1"/>
    <row r="2" spans="2:19" ht="15" customHeight="1">
      <c r="B2" s="263" t="s">
        <v>23</v>
      </c>
      <c r="C2" s="264"/>
      <c r="D2" s="264"/>
      <c r="E2" s="264"/>
      <c r="F2" s="264"/>
      <c r="G2" s="264"/>
      <c r="H2" s="264"/>
      <c r="I2" s="265"/>
      <c r="J2" s="266" t="s">
        <v>24</v>
      </c>
      <c r="K2" s="267"/>
      <c r="M2" s="1" t="s">
        <v>25</v>
      </c>
    </row>
    <row r="3" spans="2:19" ht="15" customHeight="1">
      <c r="B3" s="272" t="s">
        <v>26</v>
      </c>
      <c r="C3" s="273"/>
      <c r="D3" s="273"/>
      <c r="E3" s="273"/>
      <c r="F3" s="273"/>
      <c r="G3" s="273"/>
      <c r="H3" s="274" t="s">
        <v>27</v>
      </c>
      <c r="I3" s="275"/>
      <c r="J3" s="268"/>
      <c r="K3" s="269"/>
      <c r="M3" s="1"/>
    </row>
    <row r="4" spans="2:19" ht="30" customHeight="1">
      <c r="B4" s="276" t="s">
        <v>28</v>
      </c>
      <c r="C4" s="277"/>
      <c r="D4" s="277"/>
      <c r="E4" s="277"/>
      <c r="F4" s="277"/>
      <c r="G4" s="277"/>
      <c r="H4" s="277"/>
      <c r="I4" s="278"/>
      <c r="J4" s="268"/>
      <c r="K4" s="269"/>
      <c r="M4" s="1"/>
    </row>
    <row r="5" spans="2:19">
      <c r="B5" s="279" t="s">
        <v>29</v>
      </c>
      <c r="C5" s="128"/>
      <c r="D5" s="128"/>
      <c r="E5" s="128"/>
      <c r="F5" s="129"/>
      <c r="G5" s="2" t="s">
        <v>30</v>
      </c>
      <c r="H5" s="280" t="s">
        <v>31</v>
      </c>
      <c r="I5" s="281"/>
      <c r="J5" s="270"/>
      <c r="K5" s="271"/>
      <c r="M5" s="114" t="s">
        <v>32</v>
      </c>
      <c r="N5" s="114"/>
    </row>
    <row r="6" spans="2:19" ht="15" customHeight="1">
      <c r="B6" s="257" t="s">
        <v>193</v>
      </c>
      <c r="C6" s="258"/>
      <c r="D6" s="258"/>
      <c r="E6" s="258"/>
      <c r="F6" s="259"/>
      <c r="G6" s="3">
        <v>1</v>
      </c>
      <c r="H6" s="260">
        <v>1179.2</v>
      </c>
      <c r="I6" s="261"/>
      <c r="J6" s="197">
        <f>G6*H6</f>
        <v>1179.2</v>
      </c>
      <c r="K6" s="198"/>
      <c r="M6" s="114"/>
      <c r="N6" s="114"/>
    </row>
    <row r="7" spans="2:19">
      <c r="B7" s="262"/>
      <c r="C7" s="128"/>
      <c r="D7" s="128"/>
      <c r="E7" s="128"/>
      <c r="F7" s="129"/>
      <c r="G7" s="4"/>
      <c r="H7" s="260"/>
      <c r="I7" s="261"/>
      <c r="J7" s="197">
        <f t="shared" ref="J7" si="0">G7*H7</f>
        <v>0</v>
      </c>
      <c r="K7" s="198"/>
      <c r="L7" s="5"/>
    </row>
    <row r="8" spans="2:19">
      <c r="B8" s="294" t="s">
        <v>34</v>
      </c>
      <c r="C8" s="295"/>
      <c r="D8" s="295"/>
      <c r="E8" s="295"/>
      <c r="F8" s="295"/>
      <c r="G8" s="295"/>
      <c r="H8" s="295"/>
      <c r="I8" s="296"/>
      <c r="J8" s="204">
        <f>SUM(J6:J7)</f>
        <v>1179.2</v>
      </c>
      <c r="K8" s="247"/>
      <c r="L8" s="5"/>
    </row>
    <row r="9" spans="2:19">
      <c r="B9" s="297" t="s">
        <v>35</v>
      </c>
      <c r="C9" s="200"/>
      <c r="D9" s="200"/>
      <c r="E9" s="200"/>
      <c r="F9" s="200"/>
      <c r="G9" s="200"/>
      <c r="H9" s="200"/>
      <c r="I9" s="201"/>
      <c r="J9" s="204">
        <f>J8*12</f>
        <v>14150.400000000001</v>
      </c>
      <c r="K9" s="247"/>
    </row>
    <row r="10" spans="2:19">
      <c r="B10" s="248" t="s">
        <v>36</v>
      </c>
      <c r="C10" s="249"/>
      <c r="D10" s="249"/>
      <c r="E10" s="249"/>
      <c r="F10" s="249"/>
      <c r="G10" s="249"/>
      <c r="H10" s="249"/>
      <c r="I10" s="249"/>
      <c r="J10" s="249"/>
      <c r="K10" s="250"/>
    </row>
    <row r="11" spans="2:19" ht="29.25" customHeight="1">
      <c r="B11" s="213" t="s">
        <v>37</v>
      </c>
      <c r="C11" s="214"/>
      <c r="D11" s="214"/>
      <c r="E11" s="214"/>
      <c r="F11" s="214"/>
      <c r="G11" s="214"/>
      <c r="H11" s="214"/>
      <c r="I11" s="214"/>
      <c r="J11" s="214"/>
      <c r="K11" s="215"/>
      <c r="M11" s="6"/>
    </row>
    <row r="12" spans="2:19">
      <c r="B12" s="7" t="s">
        <v>38</v>
      </c>
      <c r="C12" s="177" t="s">
        <v>39</v>
      </c>
      <c r="D12" s="128"/>
      <c r="E12" s="128"/>
      <c r="F12" s="128"/>
      <c r="G12" s="128"/>
      <c r="H12" s="128"/>
      <c r="I12" s="129"/>
      <c r="J12" s="282" t="s">
        <v>40</v>
      </c>
      <c r="K12" s="283"/>
    </row>
    <row r="13" spans="2:19">
      <c r="B13" s="8" t="s">
        <v>41</v>
      </c>
      <c r="C13" s="284" t="s">
        <v>42</v>
      </c>
      <c r="D13" s="285"/>
      <c r="E13" s="285"/>
      <c r="F13" s="285"/>
      <c r="G13" s="285"/>
      <c r="H13" s="285"/>
      <c r="I13" s="286"/>
      <c r="J13" s="260">
        <f>J8</f>
        <v>1179.2</v>
      </c>
      <c r="K13" s="301"/>
    </row>
    <row r="14" spans="2:19">
      <c r="B14" s="8" t="s">
        <v>43</v>
      </c>
      <c r="C14" s="144" t="s">
        <v>178</v>
      </c>
      <c r="D14" s="182"/>
      <c r="E14" s="182"/>
      <c r="F14" s="182"/>
      <c r="G14" s="182"/>
      <c r="H14" s="182"/>
      <c r="I14" s="183"/>
      <c r="J14" s="260">
        <f>5.36*1.7*8</f>
        <v>72.896000000000001</v>
      </c>
      <c r="K14" s="301"/>
    </row>
    <row r="15" spans="2:19" ht="15" customHeight="1">
      <c r="B15" s="8" t="s">
        <v>59</v>
      </c>
      <c r="C15" s="144" t="s">
        <v>179</v>
      </c>
      <c r="D15" s="182"/>
      <c r="E15" s="182"/>
      <c r="F15" s="182"/>
      <c r="G15" s="182"/>
      <c r="H15" s="182"/>
      <c r="I15" s="183"/>
      <c r="J15" s="260">
        <f>5.36*2*8</f>
        <v>85.76</v>
      </c>
      <c r="K15" s="301"/>
    </row>
    <row r="16" spans="2:19">
      <c r="B16" s="233" t="s">
        <v>46</v>
      </c>
      <c r="C16" s="289"/>
      <c r="D16" s="289"/>
      <c r="E16" s="289"/>
      <c r="F16" s="289"/>
      <c r="G16" s="289"/>
      <c r="H16" s="289"/>
      <c r="I16" s="290"/>
      <c r="J16" s="236">
        <f>SUM(J13:J15)</f>
        <v>1337.856</v>
      </c>
      <c r="K16" s="291"/>
      <c r="M16" s="136" t="s">
        <v>160</v>
      </c>
      <c r="N16" s="136"/>
      <c r="O16" s="136"/>
      <c r="P16" s="136"/>
      <c r="Q16" s="136"/>
      <c r="R16" s="136"/>
      <c r="S16" s="136"/>
    </row>
    <row r="17" spans="2:19" ht="47.25" customHeight="1">
      <c r="B17" s="213" t="s">
        <v>47</v>
      </c>
      <c r="C17" s="214"/>
      <c r="D17" s="214"/>
      <c r="E17" s="214"/>
      <c r="F17" s="214"/>
      <c r="G17" s="214"/>
      <c r="H17" s="214"/>
      <c r="I17" s="214"/>
      <c r="J17" s="214"/>
      <c r="K17" s="215"/>
      <c r="M17" s="310" t="s">
        <v>161</v>
      </c>
      <c r="N17" s="310" t="s">
        <v>162</v>
      </c>
      <c r="O17" s="310" t="s">
        <v>40</v>
      </c>
      <c r="P17" s="310" t="s">
        <v>163</v>
      </c>
      <c r="Q17" s="311" t="s">
        <v>51</v>
      </c>
      <c r="R17" s="310" t="s">
        <v>164</v>
      </c>
      <c r="S17" s="311" t="s">
        <v>165</v>
      </c>
    </row>
    <row r="18" spans="2:19" ht="15" customHeight="1">
      <c r="B18" s="7" t="s">
        <v>48</v>
      </c>
      <c r="C18" s="177" t="s">
        <v>49</v>
      </c>
      <c r="D18" s="128"/>
      <c r="E18" s="128"/>
      <c r="F18" s="129"/>
      <c r="G18" s="9" t="s">
        <v>30</v>
      </c>
      <c r="H18" s="177" t="s">
        <v>50</v>
      </c>
      <c r="I18" s="129"/>
      <c r="J18" s="177" t="s">
        <v>51</v>
      </c>
      <c r="K18" s="206"/>
      <c r="M18" s="310"/>
      <c r="N18" s="310"/>
      <c r="O18" s="310"/>
      <c r="P18" s="310"/>
      <c r="Q18" s="311"/>
      <c r="R18" s="311"/>
      <c r="S18" s="311"/>
    </row>
    <row r="19" spans="2:19" ht="40.5" customHeight="1">
      <c r="B19" s="8" t="s">
        <v>41</v>
      </c>
      <c r="C19" s="221" t="s">
        <v>174</v>
      </c>
      <c r="D19" s="214"/>
      <c r="E19" s="214"/>
      <c r="F19" s="222"/>
      <c r="G19" s="11">
        <f>+G6</f>
        <v>1</v>
      </c>
      <c r="H19" s="197">
        <f>+S19</f>
        <v>124.248</v>
      </c>
      <c r="I19" s="320"/>
      <c r="J19" s="197">
        <f t="shared" ref="J19" si="1">H19*G19</f>
        <v>124.248</v>
      </c>
      <c r="K19" s="198"/>
      <c r="M19" s="10" t="s">
        <v>167</v>
      </c>
      <c r="N19" s="11">
        <v>26</v>
      </c>
      <c r="O19" s="12">
        <v>3.75</v>
      </c>
      <c r="P19" s="12">
        <f>+O19*2</f>
        <v>7.5</v>
      </c>
      <c r="Q19" s="13">
        <f>(N19*P19)</f>
        <v>195</v>
      </c>
      <c r="R19" s="14">
        <f>IF(N19&gt;0,(-H6*0.06),0)</f>
        <v>-70.751999999999995</v>
      </c>
      <c r="S19" s="15">
        <f>SUM(Q19:R19)</f>
        <v>124.248</v>
      </c>
    </row>
    <row r="20" spans="2:19" ht="27" customHeight="1">
      <c r="B20" s="8" t="s">
        <v>43</v>
      </c>
      <c r="C20" s="221" t="s">
        <v>180</v>
      </c>
      <c r="D20" s="214"/>
      <c r="E20" s="214"/>
      <c r="F20" s="222"/>
      <c r="G20" s="11">
        <f>G19</f>
        <v>1</v>
      </c>
      <c r="H20" s="315">
        <f>+Q20</f>
        <v>242.32</v>
      </c>
      <c r="I20" s="316"/>
      <c r="J20" s="197">
        <f>(H20*G20)*0.97</f>
        <v>235.0504</v>
      </c>
      <c r="K20" s="198"/>
      <c r="M20" s="11" t="s">
        <v>169</v>
      </c>
      <c r="N20" s="11">
        <v>26</v>
      </c>
      <c r="O20" s="47">
        <v>9.32</v>
      </c>
      <c r="P20" s="57"/>
      <c r="Q20" s="16">
        <f>+N20*O20</f>
        <v>242.32</v>
      </c>
    </row>
    <row r="21" spans="2:19">
      <c r="B21" s="233" t="s">
        <v>53</v>
      </c>
      <c r="C21" s="234"/>
      <c r="D21" s="234"/>
      <c r="E21" s="234"/>
      <c r="F21" s="234"/>
      <c r="G21" s="234"/>
      <c r="H21" s="234"/>
      <c r="I21" s="235"/>
      <c r="J21" s="236">
        <f>SUM(J19:J20)</f>
        <v>359.29840000000002</v>
      </c>
      <c r="K21" s="237"/>
    </row>
    <row r="22" spans="2:19" ht="52.5" customHeight="1">
      <c r="B22" s="213" t="s">
        <v>54</v>
      </c>
      <c r="C22" s="240"/>
      <c r="D22" s="240"/>
      <c r="E22" s="240"/>
      <c r="F22" s="240"/>
      <c r="G22" s="240"/>
      <c r="H22" s="240"/>
      <c r="I22" s="240"/>
      <c r="J22" s="240"/>
      <c r="K22" s="241"/>
    </row>
    <row r="23" spans="2:19">
      <c r="B23" s="8" t="s">
        <v>55</v>
      </c>
      <c r="C23" s="141" t="s">
        <v>56</v>
      </c>
      <c r="D23" s="182"/>
      <c r="E23" s="182"/>
      <c r="F23" s="182"/>
      <c r="G23" s="182"/>
      <c r="H23" s="182"/>
      <c r="I23" s="183"/>
      <c r="J23" s="177" t="s">
        <v>51</v>
      </c>
      <c r="K23" s="206"/>
    </row>
    <row r="24" spans="2:19">
      <c r="B24" s="8" t="s">
        <v>41</v>
      </c>
      <c r="C24" s="144" t="s">
        <v>57</v>
      </c>
      <c r="D24" s="182"/>
      <c r="E24" s="182"/>
      <c r="F24" s="182"/>
      <c r="G24" s="182"/>
      <c r="H24" s="182"/>
      <c r="I24" s="183"/>
      <c r="J24" s="112"/>
      <c r="K24" s="113"/>
    </row>
    <row r="25" spans="2:19" ht="61.5" customHeight="1">
      <c r="B25" s="8" t="s">
        <v>43</v>
      </c>
      <c r="C25" s="242" t="s">
        <v>60</v>
      </c>
      <c r="D25" s="243"/>
      <c r="E25" s="243"/>
      <c r="F25" s="243"/>
      <c r="G25" s="243"/>
      <c r="H25" s="243"/>
      <c r="I25" s="244"/>
      <c r="J25" s="112"/>
      <c r="K25" s="113"/>
    </row>
    <row r="26" spans="2:19">
      <c r="B26" s="23" t="s">
        <v>59</v>
      </c>
      <c r="C26" s="242" t="s">
        <v>58</v>
      </c>
      <c r="D26" s="243"/>
      <c r="E26" s="243"/>
      <c r="F26" s="243"/>
      <c r="G26" s="243"/>
      <c r="H26" s="243"/>
      <c r="I26" s="244"/>
      <c r="J26" s="112"/>
      <c r="K26" s="113"/>
    </row>
    <row r="27" spans="2:19">
      <c r="B27" s="233" t="s">
        <v>61</v>
      </c>
      <c r="C27" s="234"/>
      <c r="D27" s="234"/>
      <c r="E27" s="234"/>
      <c r="F27" s="234"/>
      <c r="G27" s="234"/>
      <c r="H27" s="234"/>
      <c r="I27" s="235"/>
      <c r="J27" s="236">
        <f>SUM(J24:J26)</f>
        <v>0</v>
      </c>
      <c r="K27" s="237"/>
    </row>
    <row r="28" spans="2:19" ht="63" customHeight="1">
      <c r="B28" s="213" t="s">
        <v>62</v>
      </c>
      <c r="C28" s="214"/>
      <c r="D28" s="214"/>
      <c r="E28" s="214"/>
      <c r="F28" s="214"/>
      <c r="G28" s="214"/>
      <c r="H28" s="214"/>
      <c r="I28" s="214"/>
      <c r="J28" s="214"/>
      <c r="K28" s="215"/>
    </row>
    <row r="29" spans="2:19" ht="15" customHeight="1">
      <c r="B29" s="238" t="s">
        <v>63</v>
      </c>
      <c r="C29" s="239"/>
      <c r="D29" s="239"/>
      <c r="E29" s="239"/>
      <c r="F29" s="239"/>
      <c r="G29" s="239"/>
      <c r="H29" s="239"/>
      <c r="I29" s="239"/>
      <c r="J29" s="239"/>
      <c r="K29" s="106"/>
    </row>
    <row r="30" spans="2:19">
      <c r="B30" s="18" t="s">
        <v>64</v>
      </c>
      <c r="C30" s="177" t="s">
        <v>65</v>
      </c>
      <c r="D30" s="128"/>
      <c r="E30" s="128"/>
      <c r="F30" s="128"/>
      <c r="G30" s="129"/>
      <c r="H30" s="232">
        <f>H39</f>
        <v>0.33800000000000008</v>
      </c>
      <c r="I30" s="129"/>
      <c r="J30" s="177" t="s">
        <v>40</v>
      </c>
      <c r="K30" s="206"/>
    </row>
    <row r="31" spans="2:19">
      <c r="B31" s="19" t="s">
        <v>41</v>
      </c>
      <c r="C31" s="144" t="s">
        <v>66</v>
      </c>
      <c r="D31" s="182"/>
      <c r="E31" s="182"/>
      <c r="F31" s="182"/>
      <c r="G31" s="183"/>
      <c r="H31" s="211">
        <v>0.2</v>
      </c>
      <c r="I31" s="212"/>
      <c r="J31" s="197">
        <f>H31*J13</f>
        <v>235.84000000000003</v>
      </c>
      <c r="K31" s="198"/>
    </row>
    <row r="32" spans="2:19">
      <c r="B32" s="23" t="s">
        <v>43</v>
      </c>
      <c r="C32" s="144" t="s">
        <v>67</v>
      </c>
      <c r="D32" s="182"/>
      <c r="E32" s="182"/>
      <c r="F32" s="182"/>
      <c r="G32" s="183"/>
      <c r="H32" s="211">
        <v>1.4999999999999999E-2</v>
      </c>
      <c r="I32" s="212"/>
      <c r="J32" s="197">
        <f>H32*J13</f>
        <v>17.687999999999999</v>
      </c>
      <c r="K32" s="198"/>
    </row>
    <row r="33" spans="2:22">
      <c r="B33" s="23" t="s">
        <v>59</v>
      </c>
      <c r="C33" s="144" t="s">
        <v>68</v>
      </c>
      <c r="D33" s="182"/>
      <c r="E33" s="182"/>
      <c r="F33" s="182"/>
      <c r="G33" s="183"/>
      <c r="H33" s="211">
        <v>0.01</v>
      </c>
      <c r="I33" s="212"/>
      <c r="J33" s="197">
        <f>H33*J13</f>
        <v>11.792</v>
      </c>
      <c r="K33" s="198"/>
    </row>
    <row r="34" spans="2:22">
      <c r="B34" s="23" t="s">
        <v>69</v>
      </c>
      <c r="C34" s="144" t="s">
        <v>70</v>
      </c>
      <c r="D34" s="182"/>
      <c r="E34" s="182"/>
      <c r="F34" s="182"/>
      <c r="G34" s="183"/>
      <c r="H34" s="211">
        <v>2E-3</v>
      </c>
      <c r="I34" s="212"/>
      <c r="J34" s="197">
        <f>H34*J13</f>
        <v>2.3584000000000001</v>
      </c>
      <c r="K34" s="198"/>
      <c r="V34" t="s">
        <v>27</v>
      </c>
    </row>
    <row r="35" spans="2:22">
      <c r="B35" s="23" t="s">
        <v>71</v>
      </c>
      <c r="C35" s="144" t="s">
        <v>72</v>
      </c>
      <c r="D35" s="182"/>
      <c r="E35" s="182"/>
      <c r="F35" s="182"/>
      <c r="G35" s="183"/>
      <c r="H35" s="211">
        <v>2.5000000000000001E-2</v>
      </c>
      <c r="I35" s="212"/>
      <c r="J35" s="197">
        <f>H35*J13</f>
        <v>29.480000000000004</v>
      </c>
      <c r="K35" s="198"/>
      <c r="V35" t="s">
        <v>73</v>
      </c>
    </row>
    <row r="36" spans="2:22">
      <c r="B36" s="23" t="s">
        <v>74</v>
      </c>
      <c r="C36" s="144" t="s">
        <v>75</v>
      </c>
      <c r="D36" s="182"/>
      <c r="E36" s="182"/>
      <c r="F36" s="182"/>
      <c r="G36" s="183"/>
      <c r="H36" s="211">
        <v>0.08</v>
      </c>
      <c r="I36" s="212"/>
      <c r="J36" s="197">
        <f>H36*J13</f>
        <v>94.335999999999999</v>
      </c>
      <c r="K36" s="198"/>
      <c r="V36" t="s">
        <v>76</v>
      </c>
    </row>
    <row r="37" spans="2:22">
      <c r="B37" s="23" t="s">
        <v>77</v>
      </c>
      <c r="C37" s="144" t="s">
        <v>78</v>
      </c>
      <c r="D37" s="182"/>
      <c r="E37" s="182"/>
      <c r="F37" s="182"/>
      <c r="G37" s="183"/>
      <c r="H37" s="230"/>
      <c r="I37" s="231"/>
      <c r="J37" s="197">
        <f>H37*J13</f>
        <v>0</v>
      </c>
      <c r="K37" s="198"/>
    </row>
    <row r="38" spans="2:22">
      <c r="B38" s="23" t="s">
        <v>79</v>
      </c>
      <c r="C38" s="144" t="s">
        <v>80</v>
      </c>
      <c r="D38" s="182"/>
      <c r="E38" s="182"/>
      <c r="F38" s="182"/>
      <c r="G38" s="183"/>
      <c r="H38" s="211">
        <v>6.0000000000000001E-3</v>
      </c>
      <c r="I38" s="212"/>
      <c r="J38" s="197">
        <f>H38*J13</f>
        <v>7.0752000000000006</v>
      </c>
      <c r="K38" s="198"/>
    </row>
    <row r="39" spans="2:22">
      <c r="B39" s="199" t="s">
        <v>81</v>
      </c>
      <c r="C39" s="200"/>
      <c r="D39" s="200"/>
      <c r="E39" s="200"/>
      <c r="F39" s="200"/>
      <c r="G39" s="201"/>
      <c r="H39" s="202">
        <f>SUM(H31:H38)</f>
        <v>0.33800000000000008</v>
      </c>
      <c r="I39" s="203"/>
      <c r="J39" s="204">
        <f>SUM(J31:J38)</f>
        <v>398.56960000000004</v>
      </c>
      <c r="K39" s="205"/>
    </row>
    <row r="40" spans="2:22">
      <c r="B40" s="18" t="s">
        <v>82</v>
      </c>
      <c r="C40" s="177" t="s">
        <v>83</v>
      </c>
      <c r="D40" s="128"/>
      <c r="E40" s="128"/>
      <c r="F40" s="128"/>
      <c r="G40" s="129"/>
      <c r="H40" s="177" t="s">
        <v>84</v>
      </c>
      <c r="I40" s="129"/>
      <c r="J40" s="177" t="s">
        <v>40</v>
      </c>
      <c r="K40" s="206"/>
    </row>
    <row r="41" spans="2:22">
      <c r="B41" s="19" t="s">
        <v>41</v>
      </c>
      <c r="C41" s="144" t="s">
        <v>85</v>
      </c>
      <c r="D41" s="182"/>
      <c r="E41" s="182"/>
      <c r="F41" s="182"/>
      <c r="G41" s="183"/>
      <c r="H41" s="218">
        <v>8.3299999999999999E-2</v>
      </c>
      <c r="I41" s="219"/>
      <c r="J41" s="197">
        <f>H41*J13</f>
        <v>98.227360000000004</v>
      </c>
      <c r="K41" s="198"/>
    </row>
    <row r="42" spans="2:22">
      <c r="B42" s="8" t="s">
        <v>41</v>
      </c>
      <c r="C42" s="223" t="s">
        <v>86</v>
      </c>
      <c r="D42" s="224"/>
      <c r="E42" s="224"/>
      <c r="F42" s="224"/>
      <c r="G42" s="225"/>
      <c r="H42" s="226">
        <v>1.4E-2</v>
      </c>
      <c r="I42" s="227"/>
      <c r="J42" s="228">
        <f>H42*J16</f>
        <v>18.729984000000002</v>
      </c>
      <c r="K42" s="229"/>
    </row>
    <row r="43" spans="2:22">
      <c r="B43" s="199" t="s">
        <v>87</v>
      </c>
      <c r="C43" s="200"/>
      <c r="D43" s="200"/>
      <c r="E43" s="200"/>
      <c r="F43" s="200"/>
      <c r="G43" s="201"/>
      <c r="H43" s="202">
        <f>H41+H42</f>
        <v>9.7299999999999998E-2</v>
      </c>
      <c r="I43" s="203"/>
      <c r="J43" s="204">
        <f>J41+J42</f>
        <v>116.95734400000001</v>
      </c>
      <c r="K43" s="205"/>
    </row>
    <row r="44" spans="2:22">
      <c r="B44" s="18" t="s">
        <v>88</v>
      </c>
      <c r="C44" s="177" t="s">
        <v>83</v>
      </c>
      <c r="D44" s="128"/>
      <c r="E44" s="128"/>
      <c r="F44" s="128"/>
      <c r="G44" s="129"/>
      <c r="H44" s="177" t="s">
        <v>84</v>
      </c>
      <c r="I44" s="129"/>
      <c r="J44" s="177" t="s">
        <v>40</v>
      </c>
      <c r="K44" s="206"/>
    </row>
    <row r="45" spans="2:22">
      <c r="B45" s="19" t="s">
        <v>41</v>
      </c>
      <c r="C45" s="144" t="s">
        <v>89</v>
      </c>
      <c r="D45" s="182"/>
      <c r="E45" s="182"/>
      <c r="F45" s="182"/>
      <c r="G45" s="183"/>
      <c r="H45" s="211">
        <v>6.4999999999999997E-3</v>
      </c>
      <c r="I45" s="212"/>
      <c r="J45" s="197">
        <f>H45*J16</f>
        <v>8.6960639999999998</v>
      </c>
      <c r="K45" s="198"/>
    </row>
    <row r="46" spans="2:22">
      <c r="B46" s="23" t="s">
        <v>43</v>
      </c>
      <c r="C46" s="221" t="s">
        <v>90</v>
      </c>
      <c r="D46" s="214"/>
      <c r="E46" s="214"/>
      <c r="F46" s="214"/>
      <c r="G46" s="222"/>
      <c r="H46" s="218">
        <v>1.1000000000000001E-3</v>
      </c>
      <c r="I46" s="219"/>
      <c r="J46" s="197">
        <f>J16*H46</f>
        <v>1.4716416000000001</v>
      </c>
      <c r="K46" s="198"/>
    </row>
    <row r="47" spans="2:22">
      <c r="B47" s="199" t="s">
        <v>91</v>
      </c>
      <c r="C47" s="200"/>
      <c r="D47" s="200"/>
      <c r="E47" s="200"/>
      <c r="F47" s="200"/>
      <c r="G47" s="201"/>
      <c r="H47" s="202">
        <f>H45+H46</f>
        <v>7.6E-3</v>
      </c>
      <c r="I47" s="203"/>
      <c r="J47" s="204">
        <f>SUM(J45:J46)</f>
        <v>10.1677056</v>
      </c>
      <c r="K47" s="205"/>
    </row>
    <row r="48" spans="2:22">
      <c r="B48" s="18" t="s">
        <v>92</v>
      </c>
      <c r="C48" s="177" t="s">
        <v>93</v>
      </c>
      <c r="D48" s="128"/>
      <c r="E48" s="128"/>
      <c r="F48" s="128"/>
      <c r="G48" s="129"/>
      <c r="H48" s="177" t="s">
        <v>84</v>
      </c>
      <c r="I48" s="129"/>
      <c r="J48" s="177" t="s">
        <v>40</v>
      </c>
      <c r="K48" s="206"/>
    </row>
    <row r="49" spans="2:17">
      <c r="B49" s="19" t="s">
        <v>41</v>
      </c>
      <c r="C49" s="144" t="s">
        <v>94</v>
      </c>
      <c r="D49" s="182"/>
      <c r="E49" s="182"/>
      <c r="F49" s="182"/>
      <c r="G49" s="183"/>
      <c r="H49" s="211">
        <v>4.1999999999999997E-3</v>
      </c>
      <c r="I49" s="212"/>
      <c r="J49" s="197">
        <f>H49*J16</f>
        <v>5.6189951999999996</v>
      </c>
      <c r="K49" s="198"/>
    </row>
    <row r="50" spans="2:17">
      <c r="B50" s="23" t="s">
        <v>43</v>
      </c>
      <c r="C50" s="144" t="s">
        <v>95</v>
      </c>
      <c r="D50" s="182"/>
      <c r="E50" s="182"/>
      <c r="F50" s="182"/>
      <c r="G50" s="183"/>
      <c r="H50" s="220">
        <v>3.5999999999999997E-2</v>
      </c>
      <c r="I50" s="219"/>
      <c r="J50" s="197">
        <f>H49*J49</f>
        <v>2.3599779839999998E-2</v>
      </c>
      <c r="K50" s="198"/>
    </row>
    <row r="51" spans="2:17">
      <c r="B51" s="23" t="s">
        <v>59</v>
      </c>
      <c r="C51" s="144" t="s">
        <v>96</v>
      </c>
      <c r="D51" s="182"/>
      <c r="E51" s="182"/>
      <c r="F51" s="182"/>
      <c r="G51" s="183"/>
      <c r="H51" s="218">
        <v>2E-3</v>
      </c>
      <c r="I51" s="219"/>
      <c r="J51" s="197">
        <f>H51*J52</f>
        <v>5.2015841279999996E-2</v>
      </c>
      <c r="K51" s="198"/>
    </row>
    <row r="52" spans="2:17">
      <c r="B52" s="23" t="s">
        <v>69</v>
      </c>
      <c r="C52" s="144" t="s">
        <v>97</v>
      </c>
      <c r="D52" s="182"/>
      <c r="E52" s="182"/>
      <c r="F52" s="182"/>
      <c r="G52" s="183"/>
      <c r="H52" s="211">
        <v>1.9439999999999999E-2</v>
      </c>
      <c r="I52" s="212"/>
      <c r="J52" s="197">
        <f>H52*J16</f>
        <v>26.007920639999998</v>
      </c>
      <c r="K52" s="198"/>
    </row>
    <row r="53" spans="2:17" ht="15" customHeight="1">
      <c r="B53" s="23" t="s">
        <v>71</v>
      </c>
      <c r="C53" s="152" t="s">
        <v>98</v>
      </c>
      <c r="D53" s="216"/>
      <c r="E53" s="216"/>
      <c r="F53" s="216"/>
      <c r="G53" s="217"/>
      <c r="H53" s="218">
        <v>3.2659999999999998E-3</v>
      </c>
      <c r="I53" s="219"/>
      <c r="J53" s="197">
        <f>H53*J52</f>
        <v>8.494186881023999E-2</v>
      </c>
      <c r="K53" s="198"/>
    </row>
    <row r="54" spans="2:17">
      <c r="B54" s="23" t="s">
        <v>74</v>
      </c>
      <c r="C54" s="144" t="s">
        <v>99</v>
      </c>
      <c r="D54" s="182"/>
      <c r="E54" s="182"/>
      <c r="F54" s="182"/>
      <c r="G54" s="183"/>
      <c r="H54" s="211">
        <v>2E-3</v>
      </c>
      <c r="I54" s="212"/>
      <c r="J54" s="197">
        <f>H54*J52</f>
        <v>5.2015841279999996E-2</v>
      </c>
      <c r="K54" s="198"/>
    </row>
    <row r="55" spans="2:17">
      <c r="B55" s="199" t="s">
        <v>100</v>
      </c>
      <c r="C55" s="200"/>
      <c r="D55" s="200"/>
      <c r="E55" s="200"/>
      <c r="F55" s="200"/>
      <c r="G55" s="201"/>
      <c r="H55" s="202">
        <f>SUM(H49:H54)</f>
        <v>6.6906000000000007E-2</v>
      </c>
      <c r="I55" s="203"/>
      <c r="J55" s="204">
        <f>SUM(J49:K54)</f>
        <v>31.839489171210236</v>
      </c>
      <c r="K55" s="205"/>
    </row>
    <row r="56" spans="2:17" ht="49.5" customHeight="1">
      <c r="B56" s="213" t="s">
        <v>101</v>
      </c>
      <c r="C56" s="214"/>
      <c r="D56" s="214"/>
      <c r="E56" s="214"/>
      <c r="F56" s="214"/>
      <c r="G56" s="214"/>
      <c r="H56" s="214"/>
      <c r="I56" s="214"/>
      <c r="J56" s="214"/>
      <c r="K56" s="215"/>
    </row>
    <row r="57" spans="2:17">
      <c r="B57" s="18" t="s">
        <v>102</v>
      </c>
      <c r="C57" s="177" t="s">
        <v>83</v>
      </c>
      <c r="D57" s="128"/>
      <c r="E57" s="128"/>
      <c r="F57" s="128"/>
      <c r="G57" s="129"/>
      <c r="H57" s="177" t="s">
        <v>84</v>
      </c>
      <c r="I57" s="129"/>
      <c r="J57" s="177" t="s">
        <v>40</v>
      </c>
      <c r="K57" s="206"/>
    </row>
    <row r="58" spans="2:17">
      <c r="B58" s="19" t="s">
        <v>41</v>
      </c>
      <c r="C58" s="144" t="s">
        <v>103</v>
      </c>
      <c r="D58" s="182"/>
      <c r="E58" s="182"/>
      <c r="F58" s="182"/>
      <c r="G58" s="183"/>
      <c r="H58" s="211">
        <v>0.1111</v>
      </c>
      <c r="I58" s="212"/>
      <c r="J58" s="197">
        <f>H58*J13</f>
        <v>131.00912000000002</v>
      </c>
      <c r="K58" s="198"/>
      <c r="P58" s="20"/>
    </row>
    <row r="59" spans="2:17">
      <c r="B59" s="23" t="s">
        <v>43</v>
      </c>
      <c r="C59" s="144" t="s">
        <v>104</v>
      </c>
      <c r="D59" s="182"/>
      <c r="E59" s="182"/>
      <c r="F59" s="182"/>
      <c r="G59" s="183"/>
      <c r="H59" s="211">
        <v>1.66E-2</v>
      </c>
      <c r="I59" s="212"/>
      <c r="J59" s="197">
        <f>H59*J13</f>
        <v>19.574719999999999</v>
      </c>
      <c r="K59" s="198"/>
      <c r="M59" s="21"/>
      <c r="P59" s="20"/>
    </row>
    <row r="60" spans="2:17">
      <c r="B60" s="23" t="s">
        <v>59</v>
      </c>
      <c r="C60" s="144" t="s">
        <v>105</v>
      </c>
      <c r="D60" s="182"/>
      <c r="E60" s="182"/>
      <c r="F60" s="182"/>
      <c r="G60" s="183"/>
      <c r="H60" s="211">
        <v>2.0000000000000001E-4</v>
      </c>
      <c r="I60" s="212"/>
      <c r="J60" s="197">
        <f>H60*J13</f>
        <v>0.23584000000000002</v>
      </c>
      <c r="K60" s="198"/>
      <c r="P60" s="20"/>
    </row>
    <row r="61" spans="2:17">
      <c r="B61" s="23" t="s">
        <v>69</v>
      </c>
      <c r="C61" s="144" t="s">
        <v>106</v>
      </c>
      <c r="D61" s="182"/>
      <c r="E61" s="182"/>
      <c r="F61" s="182"/>
      <c r="G61" s="183"/>
      <c r="H61" s="211">
        <v>2.8E-3</v>
      </c>
      <c r="I61" s="212"/>
      <c r="J61" s="197">
        <f>H61*J13</f>
        <v>3.3017600000000003</v>
      </c>
      <c r="K61" s="198"/>
      <c r="N61" s="22"/>
      <c r="P61" s="20"/>
      <c r="Q61" s="22"/>
    </row>
    <row r="62" spans="2:17">
      <c r="B62" s="23" t="s">
        <v>71</v>
      </c>
      <c r="C62" s="144" t="s">
        <v>107</v>
      </c>
      <c r="D62" s="182"/>
      <c r="E62" s="182"/>
      <c r="F62" s="182"/>
      <c r="G62" s="183"/>
      <c r="H62" s="211">
        <v>2.9999999999999997E-4</v>
      </c>
      <c r="I62" s="212"/>
      <c r="J62" s="197">
        <f>H62*J13</f>
        <v>0.35375999999999996</v>
      </c>
      <c r="K62" s="198"/>
    </row>
    <row r="63" spans="2:17">
      <c r="B63" s="199" t="s">
        <v>108</v>
      </c>
      <c r="C63" s="200"/>
      <c r="D63" s="200"/>
      <c r="E63" s="200"/>
      <c r="F63" s="200"/>
      <c r="G63" s="201"/>
      <c r="H63" s="184">
        <f>H62+H61+H60+H59+H58</f>
        <v>0.13100000000000001</v>
      </c>
      <c r="I63" s="185"/>
      <c r="J63" s="167">
        <f>SUM(J58:J62)</f>
        <v>154.4752</v>
      </c>
      <c r="K63" s="207"/>
    </row>
    <row r="64" spans="2:17" ht="15" customHeight="1">
      <c r="B64" s="23" t="s">
        <v>77</v>
      </c>
      <c r="C64" s="208" t="s">
        <v>109</v>
      </c>
      <c r="D64" s="209"/>
      <c r="E64" s="209"/>
      <c r="F64" s="209"/>
      <c r="G64" s="210"/>
      <c r="H64" s="184">
        <v>2.2700000000000001E-2</v>
      </c>
      <c r="I64" s="185"/>
      <c r="J64" s="197">
        <f>H64*J63</f>
        <v>3.5065870400000003</v>
      </c>
      <c r="K64" s="198"/>
    </row>
    <row r="65" spans="2:12">
      <c r="B65" s="199" t="s">
        <v>110</v>
      </c>
      <c r="C65" s="200"/>
      <c r="D65" s="200"/>
      <c r="E65" s="200"/>
      <c r="F65" s="200"/>
      <c r="G65" s="201"/>
      <c r="H65" s="202">
        <f>H63+H64</f>
        <v>0.1537</v>
      </c>
      <c r="I65" s="203"/>
      <c r="J65" s="204">
        <f>SUM(J63:J64)</f>
        <v>157.98178704</v>
      </c>
      <c r="K65" s="205"/>
    </row>
    <row r="66" spans="2:12">
      <c r="B66" s="18" t="s">
        <v>1</v>
      </c>
      <c r="C66" s="177" t="s">
        <v>111</v>
      </c>
      <c r="D66" s="170"/>
      <c r="E66" s="170"/>
      <c r="F66" s="170"/>
      <c r="G66" s="171"/>
      <c r="H66" s="177" t="s">
        <v>84</v>
      </c>
      <c r="I66" s="129"/>
      <c r="J66" s="177" t="s">
        <v>40</v>
      </c>
      <c r="K66" s="206"/>
    </row>
    <row r="67" spans="2:12">
      <c r="B67" s="7" t="s">
        <v>64</v>
      </c>
      <c r="C67" s="144" t="s">
        <v>112</v>
      </c>
      <c r="D67" s="182"/>
      <c r="E67" s="182"/>
      <c r="F67" s="182"/>
      <c r="G67" s="183"/>
      <c r="H67" s="195">
        <f>+H39</f>
        <v>0.33800000000000008</v>
      </c>
      <c r="I67" s="196"/>
      <c r="J67" s="197">
        <f>H67*J16</f>
        <v>452.19532800000007</v>
      </c>
      <c r="K67" s="198"/>
    </row>
    <row r="68" spans="2:12">
      <c r="B68" s="103" t="s">
        <v>82</v>
      </c>
      <c r="C68" s="144" t="s">
        <v>113</v>
      </c>
      <c r="D68" s="182"/>
      <c r="E68" s="182"/>
      <c r="F68" s="182"/>
      <c r="G68" s="183"/>
      <c r="H68" s="195">
        <f>H43</f>
        <v>9.7299999999999998E-2</v>
      </c>
      <c r="I68" s="196"/>
      <c r="J68" s="197">
        <f>H68*J16</f>
        <v>130.1733888</v>
      </c>
      <c r="K68" s="198"/>
    </row>
    <row r="69" spans="2:12">
      <c r="B69" s="103" t="s">
        <v>88</v>
      </c>
      <c r="C69" s="144" t="s">
        <v>89</v>
      </c>
      <c r="D69" s="182"/>
      <c r="E69" s="182"/>
      <c r="F69" s="182"/>
      <c r="G69" s="183"/>
      <c r="H69" s="195">
        <f>H47</f>
        <v>7.6E-3</v>
      </c>
      <c r="I69" s="196"/>
      <c r="J69" s="197">
        <f>H69*J16</f>
        <v>10.1677056</v>
      </c>
      <c r="K69" s="198"/>
    </row>
    <row r="70" spans="2:12">
      <c r="B70" s="103" t="s">
        <v>92</v>
      </c>
      <c r="C70" s="144" t="s">
        <v>114</v>
      </c>
      <c r="D70" s="182"/>
      <c r="E70" s="182"/>
      <c r="F70" s="182"/>
      <c r="G70" s="183"/>
      <c r="H70" s="184">
        <f>H55</f>
        <v>6.6906000000000007E-2</v>
      </c>
      <c r="I70" s="185"/>
      <c r="J70" s="186">
        <f>J55</f>
        <v>31.839489171210236</v>
      </c>
      <c r="K70" s="187"/>
    </row>
    <row r="71" spans="2:12">
      <c r="B71" s="103" t="s">
        <v>102</v>
      </c>
      <c r="C71" s="144" t="s">
        <v>115</v>
      </c>
      <c r="D71" s="182"/>
      <c r="E71" s="182"/>
      <c r="F71" s="182"/>
      <c r="G71" s="183"/>
      <c r="H71" s="184">
        <f>H65</f>
        <v>0.1537</v>
      </c>
      <c r="I71" s="185"/>
      <c r="J71" s="186">
        <f>J65</f>
        <v>157.98178704</v>
      </c>
      <c r="K71" s="187"/>
    </row>
    <row r="72" spans="2:12">
      <c r="B72" s="188" t="s">
        <v>116</v>
      </c>
      <c r="C72" s="189"/>
      <c r="D72" s="189"/>
      <c r="E72" s="189"/>
      <c r="F72" s="189"/>
      <c r="G72" s="190"/>
      <c r="H72" s="191">
        <f>SUM(H67:H71)</f>
        <v>0.66350600000000015</v>
      </c>
      <c r="I72" s="192"/>
      <c r="J72" s="193">
        <f>SUM(J67:J71)</f>
        <v>782.35769861121037</v>
      </c>
      <c r="K72" s="194"/>
    </row>
    <row r="73" spans="2:12" ht="15" customHeight="1">
      <c r="B73" s="161" t="s">
        <v>117</v>
      </c>
      <c r="C73" s="178"/>
      <c r="D73" s="178"/>
      <c r="E73" s="178"/>
      <c r="F73" s="178"/>
      <c r="G73" s="178"/>
      <c r="H73" s="178"/>
      <c r="I73" s="178"/>
      <c r="J73" s="178"/>
      <c r="K73" s="24"/>
    </row>
    <row r="74" spans="2:12">
      <c r="B74" s="179" t="s">
        <v>118</v>
      </c>
      <c r="C74" s="180"/>
      <c r="D74" s="180"/>
      <c r="E74" s="180"/>
      <c r="F74" s="180"/>
      <c r="G74" s="180"/>
      <c r="H74" s="180"/>
      <c r="I74" s="180"/>
      <c r="J74" s="180"/>
      <c r="K74" s="24"/>
    </row>
    <row r="75" spans="2:12">
      <c r="B75" s="172" t="s">
        <v>119</v>
      </c>
      <c r="C75" s="173"/>
      <c r="D75" s="173"/>
      <c r="E75" s="173"/>
      <c r="F75" s="173"/>
      <c r="G75" s="173"/>
      <c r="H75" s="173"/>
      <c r="I75" s="173"/>
      <c r="J75" s="173"/>
      <c r="K75" s="181"/>
    </row>
    <row r="76" spans="2:12">
      <c r="B76" s="169" t="s">
        <v>46</v>
      </c>
      <c r="C76" s="170"/>
      <c r="D76" s="170"/>
      <c r="E76" s="170"/>
      <c r="F76" s="170"/>
      <c r="G76" s="170"/>
      <c r="H76" s="170"/>
      <c r="I76" s="171"/>
      <c r="J76" s="25">
        <f>J16</f>
        <v>1337.856</v>
      </c>
      <c r="K76" s="24"/>
    </row>
    <row r="77" spans="2:12">
      <c r="B77" s="169" t="s">
        <v>53</v>
      </c>
      <c r="C77" s="170"/>
      <c r="D77" s="170"/>
      <c r="E77" s="170"/>
      <c r="F77" s="170"/>
      <c r="G77" s="170"/>
      <c r="H77" s="170"/>
      <c r="I77" s="171"/>
      <c r="J77" s="25">
        <f>J21</f>
        <v>359.29840000000002</v>
      </c>
      <c r="K77" s="24"/>
    </row>
    <row r="78" spans="2:12">
      <c r="B78" s="169" t="s">
        <v>61</v>
      </c>
      <c r="C78" s="170"/>
      <c r="D78" s="170"/>
      <c r="E78" s="170"/>
      <c r="F78" s="170"/>
      <c r="G78" s="170"/>
      <c r="H78" s="170"/>
      <c r="I78" s="171"/>
      <c r="J78" s="25">
        <f>J27</f>
        <v>0</v>
      </c>
      <c r="K78" s="24"/>
    </row>
    <row r="79" spans="2:12">
      <c r="B79" s="169" t="s">
        <v>116</v>
      </c>
      <c r="C79" s="170"/>
      <c r="D79" s="170"/>
      <c r="E79" s="170"/>
      <c r="F79" s="170"/>
      <c r="G79" s="170"/>
      <c r="H79" s="170"/>
      <c r="I79" s="171"/>
      <c r="J79" s="25">
        <f>J72</f>
        <v>782.35769861121037</v>
      </c>
      <c r="K79" s="24"/>
    </row>
    <row r="80" spans="2:12">
      <c r="B80" s="172" t="s">
        <v>120</v>
      </c>
      <c r="C80" s="173"/>
      <c r="D80" s="173"/>
      <c r="E80" s="173"/>
      <c r="F80" s="173"/>
      <c r="G80" s="173"/>
      <c r="H80" s="173"/>
      <c r="I80" s="174"/>
      <c r="J80" s="26">
        <f>SUM(J76:J79)</f>
        <v>2479.5120986112101</v>
      </c>
      <c r="K80" s="24"/>
      <c r="L80" s="27"/>
    </row>
    <row r="81" spans="2:13">
      <c r="B81" s="28" t="s">
        <v>189</v>
      </c>
      <c r="C81" s="101"/>
      <c r="D81" s="101"/>
      <c r="E81" s="101"/>
      <c r="F81" s="101"/>
      <c r="G81" s="101"/>
      <c r="H81" s="101"/>
      <c r="I81" s="101"/>
      <c r="J81" s="57"/>
      <c r="K81" s="24"/>
    </row>
    <row r="82" spans="2:13">
      <c r="B82" s="7" t="s">
        <v>122</v>
      </c>
      <c r="C82" s="175" t="s">
        <v>2</v>
      </c>
      <c r="D82" s="176"/>
      <c r="E82" s="176"/>
      <c r="F82" s="176"/>
      <c r="G82" s="29" t="s">
        <v>84</v>
      </c>
      <c r="H82" s="177" t="s">
        <v>40</v>
      </c>
      <c r="I82" s="346"/>
      <c r="J82" s="57"/>
      <c r="K82" s="24"/>
    </row>
    <row r="83" spans="2:13">
      <c r="B83" s="7" t="s">
        <v>41</v>
      </c>
      <c r="C83" s="116" t="s">
        <v>123</v>
      </c>
      <c r="D83" s="130"/>
      <c r="E83" s="130"/>
      <c r="F83" s="130"/>
      <c r="G83" s="54"/>
      <c r="H83" s="117">
        <f>J80*G83</f>
        <v>0</v>
      </c>
      <c r="I83" s="168"/>
      <c r="J83" s="57"/>
      <c r="K83" s="24"/>
    </row>
    <row r="84" spans="2:13" ht="30.75" customHeight="1">
      <c r="B84" s="165" t="s">
        <v>124</v>
      </c>
      <c r="C84" s="166"/>
      <c r="D84" s="166"/>
      <c r="E84" s="166"/>
      <c r="F84" s="166"/>
      <c r="G84" s="131"/>
      <c r="H84" s="131"/>
      <c r="I84" s="131"/>
      <c r="J84" s="57"/>
      <c r="K84" s="24"/>
    </row>
    <row r="85" spans="2:13">
      <c r="B85" s="7" t="s">
        <v>43</v>
      </c>
      <c r="C85" s="149" t="s">
        <v>125</v>
      </c>
      <c r="D85" s="150"/>
      <c r="E85" s="150"/>
      <c r="F85" s="151"/>
      <c r="G85" s="55"/>
      <c r="H85" s="167">
        <f>G85*(H83+J80)</f>
        <v>0</v>
      </c>
      <c r="I85" s="168"/>
      <c r="J85" s="57"/>
      <c r="K85" s="24"/>
    </row>
    <row r="86" spans="2:13" ht="30" customHeight="1">
      <c r="B86" s="165" t="s">
        <v>126</v>
      </c>
      <c r="C86" s="166"/>
      <c r="D86" s="166"/>
      <c r="E86" s="166"/>
      <c r="F86" s="166"/>
      <c r="G86" s="131"/>
      <c r="H86" s="131"/>
      <c r="I86" s="131"/>
      <c r="J86" s="25"/>
      <c r="K86" s="24"/>
    </row>
    <row r="87" spans="2:13" ht="15" customHeight="1">
      <c r="B87" s="156" t="s">
        <v>127</v>
      </c>
      <c r="C87" s="157"/>
      <c r="D87" s="157"/>
      <c r="E87" s="157"/>
      <c r="F87" s="157"/>
      <c r="G87" s="157"/>
      <c r="H87" s="157"/>
      <c r="I87" s="157"/>
      <c r="J87" s="25">
        <f>J80+H83+H85</f>
        <v>2479.5120986112101</v>
      </c>
      <c r="K87" s="30"/>
    </row>
    <row r="88" spans="2:13" ht="15" customHeight="1">
      <c r="B88" s="158" t="s">
        <v>128</v>
      </c>
      <c r="C88" s="159"/>
      <c r="D88" s="159"/>
      <c r="E88" s="159"/>
      <c r="F88" s="159"/>
      <c r="G88" s="159"/>
      <c r="H88" s="160"/>
      <c r="I88" s="31">
        <f>1-G91</f>
        <v>0.85749999999999993</v>
      </c>
      <c r="J88" s="25"/>
      <c r="K88" s="30"/>
    </row>
    <row r="89" spans="2:13" ht="15" customHeight="1">
      <c r="B89" s="161" t="s">
        <v>129</v>
      </c>
      <c r="C89" s="347"/>
      <c r="D89" s="347"/>
      <c r="E89" s="162" t="s">
        <v>130</v>
      </c>
      <c r="F89" s="163" t="s">
        <v>131</v>
      </c>
      <c r="G89" s="163"/>
      <c r="H89" s="163"/>
      <c r="I89" s="162" t="s">
        <v>132</v>
      </c>
      <c r="J89" s="25"/>
      <c r="K89" s="30"/>
    </row>
    <row r="90" spans="2:13">
      <c r="B90" s="348"/>
      <c r="C90" s="347"/>
      <c r="D90" s="347"/>
      <c r="E90" s="347"/>
      <c r="F90" s="164" t="s">
        <v>133</v>
      </c>
      <c r="G90" s="164"/>
      <c r="H90" s="164"/>
      <c r="I90" s="347"/>
      <c r="J90" s="25">
        <f>J87/I88</f>
        <v>2891.5592986719653</v>
      </c>
      <c r="K90" s="30"/>
      <c r="L90" s="32"/>
    </row>
    <row r="91" spans="2:13">
      <c r="B91" s="7" t="s">
        <v>59</v>
      </c>
      <c r="C91" s="149" t="s">
        <v>134</v>
      </c>
      <c r="D91" s="150"/>
      <c r="E91" s="150"/>
      <c r="F91" s="151"/>
      <c r="G91" s="33">
        <f>G93+G94+G95+G97</f>
        <v>0.14250000000000002</v>
      </c>
      <c r="H91" s="117">
        <f>+J90*G91</f>
        <v>412.04720006075507</v>
      </c>
      <c r="I91" s="117"/>
      <c r="J91" s="25"/>
      <c r="K91" s="30"/>
    </row>
    <row r="92" spans="2:13">
      <c r="B92" s="7">
        <v>1</v>
      </c>
      <c r="C92" s="100" t="s">
        <v>135</v>
      </c>
      <c r="D92" s="102"/>
      <c r="E92" s="102"/>
      <c r="F92" s="102"/>
      <c r="G92" s="61"/>
      <c r="H92" s="131"/>
      <c r="I92" s="131"/>
      <c r="J92" s="25"/>
      <c r="K92" s="30"/>
      <c r="M92" s="32"/>
    </row>
    <row r="93" spans="2:13">
      <c r="B93" s="34" t="s">
        <v>136</v>
      </c>
      <c r="C93" s="152" t="s">
        <v>137</v>
      </c>
      <c r="D93" s="153"/>
      <c r="E93" s="153"/>
      <c r="F93" s="154"/>
      <c r="G93" s="35">
        <f>IF($H$3="lucro Real",7.6%,IF($H$3="Lucro Presumido",3%,0))</f>
        <v>7.5999999999999998E-2</v>
      </c>
      <c r="H93" s="131">
        <f>G93*J$90</f>
        <v>219.75850669906936</v>
      </c>
      <c r="I93" s="131"/>
      <c r="J93" s="25"/>
      <c r="K93" s="30"/>
    </row>
    <row r="94" spans="2:13">
      <c r="B94" s="34" t="s">
        <v>138</v>
      </c>
      <c r="C94" s="155" t="s">
        <v>139</v>
      </c>
      <c r="D94" s="155"/>
      <c r="E94" s="155"/>
      <c r="F94" s="155"/>
      <c r="G94" s="35">
        <f>IF($H$3="lucro Real",1.65%,IF($H$3="Lucro Presumido",0.65%,0))</f>
        <v>1.6500000000000001E-2</v>
      </c>
      <c r="H94" s="131">
        <f>G94*J$90</f>
        <v>47.710728428087428</v>
      </c>
      <c r="I94" s="131"/>
      <c r="J94" s="25"/>
      <c r="K94" s="30"/>
    </row>
    <row r="95" spans="2:13">
      <c r="B95" s="34" t="s">
        <v>140</v>
      </c>
      <c r="C95" s="155" t="s">
        <v>141</v>
      </c>
      <c r="D95" s="155"/>
      <c r="E95" s="155"/>
      <c r="F95" s="155"/>
      <c r="G95" s="35"/>
      <c r="H95" s="131">
        <f>G95*J$89</f>
        <v>0</v>
      </c>
      <c r="I95" s="131"/>
      <c r="J95" s="25"/>
      <c r="K95" s="30"/>
    </row>
    <row r="96" spans="2:13">
      <c r="B96" s="7">
        <v>2</v>
      </c>
      <c r="C96" s="141" t="s">
        <v>142</v>
      </c>
      <c r="D96" s="142"/>
      <c r="E96" s="142"/>
      <c r="F96" s="143"/>
      <c r="G96" s="61"/>
      <c r="H96" s="131"/>
      <c r="I96" s="131"/>
      <c r="J96" s="25"/>
      <c r="K96" s="30"/>
    </row>
    <row r="97" spans="2:11">
      <c r="B97" s="34" t="s">
        <v>136</v>
      </c>
      <c r="C97" s="144" t="s">
        <v>143</v>
      </c>
      <c r="D97" s="145"/>
      <c r="E97" s="145"/>
      <c r="F97" s="146"/>
      <c r="G97" s="35">
        <v>0.05</v>
      </c>
      <c r="H97" s="131">
        <f>G97*J$90</f>
        <v>144.57796493359828</v>
      </c>
      <c r="I97" s="131"/>
      <c r="J97" s="25"/>
      <c r="K97" s="30"/>
    </row>
    <row r="98" spans="2:11" ht="15" customHeight="1">
      <c r="B98" s="147" t="s">
        <v>144</v>
      </c>
      <c r="C98" s="148"/>
      <c r="D98" s="148"/>
      <c r="E98" s="148"/>
      <c r="F98" s="148"/>
      <c r="G98" s="148"/>
      <c r="H98" s="120">
        <f>H93+H94+H95+H97+H83+H85</f>
        <v>412.04720006075502</v>
      </c>
      <c r="I98" s="120"/>
      <c r="J98" s="25"/>
      <c r="K98" s="30"/>
    </row>
    <row r="99" spans="2:11">
      <c r="B99" s="132"/>
      <c r="C99" s="133"/>
      <c r="D99" s="133"/>
      <c r="E99" s="133"/>
      <c r="F99" s="133"/>
      <c r="G99" s="133"/>
      <c r="H99" s="133"/>
      <c r="I99" s="133"/>
      <c r="J99" s="134"/>
      <c r="K99" s="24"/>
    </row>
    <row r="100" spans="2:11">
      <c r="B100" s="135"/>
      <c r="C100" s="136"/>
      <c r="D100" s="136"/>
      <c r="E100" s="136"/>
      <c r="F100" s="136"/>
      <c r="G100" s="136"/>
      <c r="H100" s="136"/>
      <c r="I100" s="136"/>
      <c r="J100" s="137"/>
      <c r="K100" s="24"/>
    </row>
    <row r="101" spans="2:11">
      <c r="B101" s="138" t="s">
        <v>145</v>
      </c>
      <c r="C101" s="139"/>
      <c r="D101" s="139"/>
      <c r="E101" s="139"/>
      <c r="F101" s="139"/>
      <c r="G101" s="139"/>
      <c r="H101" s="140" t="s">
        <v>40</v>
      </c>
      <c r="I101" s="139"/>
      <c r="J101" s="25"/>
      <c r="K101" s="24"/>
    </row>
    <row r="102" spans="2:11">
      <c r="B102" s="115" t="s">
        <v>146</v>
      </c>
      <c r="C102" s="130"/>
      <c r="D102" s="130"/>
      <c r="E102" s="130"/>
      <c r="F102" s="130"/>
      <c r="G102" s="130"/>
      <c r="H102" s="131">
        <f>J76</f>
        <v>1337.856</v>
      </c>
      <c r="I102" s="131"/>
      <c r="J102" s="57"/>
      <c r="K102" s="24"/>
    </row>
    <row r="103" spans="2:11">
      <c r="B103" s="115" t="s">
        <v>147</v>
      </c>
      <c r="C103" s="130"/>
      <c r="D103" s="130"/>
      <c r="E103" s="130"/>
      <c r="F103" s="130"/>
      <c r="G103" s="130"/>
      <c r="H103" s="131">
        <f>J77</f>
        <v>359.29840000000002</v>
      </c>
      <c r="I103" s="131"/>
      <c r="J103" s="57"/>
      <c r="K103" s="24"/>
    </row>
    <row r="104" spans="2:11">
      <c r="B104" s="115" t="s">
        <v>148</v>
      </c>
      <c r="C104" s="130"/>
      <c r="D104" s="130"/>
      <c r="E104" s="130"/>
      <c r="F104" s="130"/>
      <c r="G104" s="130"/>
      <c r="H104" s="131">
        <f>J78</f>
        <v>0</v>
      </c>
      <c r="I104" s="131"/>
      <c r="J104" s="57"/>
      <c r="K104" s="24"/>
    </row>
    <row r="105" spans="2:11">
      <c r="B105" s="115" t="s">
        <v>149</v>
      </c>
      <c r="C105" s="130"/>
      <c r="D105" s="130"/>
      <c r="E105" s="130"/>
      <c r="F105" s="130"/>
      <c r="G105" s="130"/>
      <c r="H105" s="131">
        <f>J79</f>
        <v>782.35769861121037</v>
      </c>
      <c r="I105" s="131"/>
      <c r="J105" s="57"/>
      <c r="K105" s="24"/>
    </row>
    <row r="106" spans="2:11">
      <c r="B106" s="115" t="s">
        <v>194</v>
      </c>
      <c r="C106" s="130"/>
      <c r="D106" s="130"/>
      <c r="E106" s="130"/>
      <c r="F106" s="130"/>
      <c r="G106" s="130"/>
      <c r="H106" s="131">
        <f>H98</f>
        <v>412.04720006075502</v>
      </c>
      <c r="I106" s="131"/>
      <c r="J106" s="57"/>
      <c r="K106" s="24"/>
    </row>
    <row r="107" spans="2:11">
      <c r="B107" s="124" t="s">
        <v>172</v>
      </c>
      <c r="C107" s="125"/>
      <c r="D107" s="125"/>
      <c r="E107" s="125"/>
      <c r="F107" s="125"/>
      <c r="G107" s="125"/>
      <c r="H107" s="126">
        <f>SUM(H102:H106)</f>
        <v>2891.5592986719653</v>
      </c>
      <c r="I107" s="126"/>
      <c r="J107" s="57"/>
      <c r="K107" s="24"/>
    </row>
    <row r="108" spans="2:11">
      <c r="B108" s="127"/>
      <c r="C108" s="128"/>
      <c r="D108" s="128"/>
      <c r="E108" s="128"/>
      <c r="F108" s="128"/>
      <c r="G108" s="128"/>
      <c r="H108" s="128"/>
      <c r="I108" s="128"/>
      <c r="J108" s="129"/>
      <c r="K108" s="24"/>
    </row>
    <row r="109" spans="2:11">
      <c r="B109" s="118" t="s">
        <v>152</v>
      </c>
      <c r="C109" s="119"/>
      <c r="D109" s="119"/>
      <c r="E109" s="119"/>
      <c r="F109" s="119"/>
      <c r="G109" s="119"/>
      <c r="H109" s="119" t="s">
        <v>24</v>
      </c>
      <c r="I109" s="119"/>
      <c r="J109" s="57"/>
      <c r="K109" s="24"/>
    </row>
    <row r="110" spans="2:11">
      <c r="B110" s="118" t="s">
        <v>153</v>
      </c>
      <c r="C110" s="119"/>
      <c r="D110" s="119"/>
      <c r="E110" s="119"/>
      <c r="F110" s="36" t="s">
        <v>154</v>
      </c>
      <c r="G110" s="36" t="s">
        <v>155</v>
      </c>
      <c r="H110" s="119"/>
      <c r="I110" s="119"/>
      <c r="J110" s="57"/>
      <c r="K110" s="24"/>
    </row>
    <row r="111" spans="2:11">
      <c r="B111" s="115" t="s">
        <v>156</v>
      </c>
      <c r="C111" s="116"/>
      <c r="D111" s="116"/>
      <c r="E111" s="116"/>
      <c r="F111" s="37">
        <f>G6+G7</f>
        <v>1</v>
      </c>
      <c r="G111" s="38">
        <f>+H107/F111</f>
        <v>2891.5592986719653</v>
      </c>
      <c r="H111" s="117">
        <f>+F111*G111</f>
        <v>2891.5592986719653</v>
      </c>
      <c r="I111" s="117"/>
      <c r="J111" s="57"/>
      <c r="K111" s="24"/>
    </row>
    <row r="112" spans="2:11">
      <c r="B112" s="118" t="s">
        <v>157</v>
      </c>
      <c r="C112" s="119"/>
      <c r="D112" s="119"/>
      <c r="E112" s="119"/>
      <c r="F112" s="119"/>
      <c r="G112" s="119"/>
      <c r="H112" s="120">
        <f>+H111</f>
        <v>2891.5592986719653</v>
      </c>
      <c r="I112" s="120"/>
      <c r="J112" s="57"/>
      <c r="K112" s="24"/>
    </row>
    <row r="113" spans="2:11" ht="15.75" thickBot="1">
      <c r="B113" s="121" t="s">
        <v>158</v>
      </c>
      <c r="C113" s="122"/>
      <c r="D113" s="122"/>
      <c r="E113" s="122"/>
      <c r="F113" s="122"/>
      <c r="G113" s="122"/>
      <c r="H113" s="123">
        <f>H112*12</f>
        <v>34698.711584063582</v>
      </c>
      <c r="I113" s="123"/>
      <c r="J113" s="39"/>
      <c r="K113" s="40"/>
    </row>
    <row r="114" spans="2:11"/>
    <row r="115" spans="2:11"/>
    <row r="116" spans="2:11"/>
  </sheetData>
  <sheetProtection algorithmName="SHA-512" hashValue="IvGZdYqcFETefNAF1S8089NukpVusIHbKFChBlPZ1pL1aQf8oIz5FUJTgPzdu1ZLU6IxyE4oK2U7TFoTDUC05A==" saltValue="J67bWC/om0YQwL5U8yLCiw==" spinCount="100000" sheet="1" objects="1" scenarios="1"/>
  <protectedRanges>
    <protectedRange algorithmName="SHA-512" hashValue="fmLXqBbTOiZlbMv236VyWP47+fJZucYZiquNlQj/N9ONKT3pQCF+jgvywPgD/omnWdo1eAN5z7DMqmGCJaXnOA==" saltValue="rdnOqJQ4K6z46z1YHk/e4w==" spinCount="100000" sqref="H6" name="Intervalo1_1"/>
    <protectedRange algorithmName="SHA-512" hashValue="k8qMKHorOWOiGUjEQzj/o9qZPhGX84Mwa9tVj7bwWNVcpBtdEVmkPVuzzY0Twt43/ftKl8YkRAAH2Fn4jsLTkg==" saltValue="GUP9L+gkZFeuCb0LAoRJMw==" spinCount="100000" sqref="N19:O20" name="Intervalo4_3_1"/>
    <protectedRange algorithmName="SHA-512" hashValue="WqOapSOrsN1ZIylEeDg8qsMj3/Ei4DSu+yanIGPrB9mdgPDIIehqzbgeAAg8EWvIcWBY5VOT/h31EIMHRZGAMQ==" saltValue="+ug9f8pTOmSSZ2JyYuT7TA==" spinCount="100000" sqref="G85" name="Intervalo8_2_1"/>
    <protectedRange algorithmName="SHA-512" hashValue="bhbqRQLX8rgbvsG2EOjXKaPiwCv1gO5p9m4DlSaHzQPzQSj2JHWn9xeN2TbHSmmCrAcvR7H4sNdY7ES+wuefyg==" saltValue="v3eAT0tAxQOj7pSMAM0DcA==" spinCount="100000" sqref="G83" name="Intervalo7_2_1"/>
    <protectedRange algorithmName="SHA-512" hashValue="11zYvWi56RXEYTNfWa/zGnrLHzo8OTizHyypLoXUHCi0Dps7F+nOmoEcVfjPlv4v70f3kAkEpFKUUAY2/f+67w==" saltValue="j7ywFm4wbW9tRqNX/QIEOA==" spinCount="100000" sqref="H31" name="Intervalo6_2_1"/>
    <protectedRange algorithmName="SHA-512" hashValue="gyRvBn6GREc/NKHKDfuvGpyblZ5aiYhamHGreF6jJ+pPlBs43/MLCAargxzxtHTxjZ098vUO4cRlg8I0QojbGg==" saltValue="vL4FWZE1+znSFKfLmB/B2g==" spinCount="100000" sqref="C14:K15" name="Intervalo2_1"/>
    <protectedRange algorithmName="SHA-512" hashValue="Ah6xLASO/UwiSJvpQJuoNoNIo1mfdhLxEsO3FpD0BDF8AlUm+3TEdBDSiVe9ZIm4T7QqVXzZRl2L3m3Xs8wbfg==" saltValue="scGGcdxRv9YW5mFCeF0+XQ==" spinCount="100000" sqref="J24:K26" name="Intervalo5_2"/>
    <protectedRange algorithmName="SHA-512" hashValue="Ah6xLASO/UwiSJvpQJuoNoNIo1mfdhLxEsO3FpD0BDF8AlUm+3TEdBDSiVe9ZIm4T7QqVXzZRl2L3m3Xs8wbfg==" saltValue="scGGcdxRv9YW5mFCeF0+XQ==" spinCount="100000" sqref="C25:I25" name="Intervalo5_1_1_1"/>
    <protectedRange algorithmName="SHA-512" hashValue="Ah6xLASO/UwiSJvpQJuoNoNIo1mfdhLxEsO3FpD0BDF8AlUm+3TEdBDSiVe9ZIm4T7QqVXzZRl2L3m3Xs8wbfg==" saltValue="scGGcdxRv9YW5mFCeF0+XQ==" spinCount="100000" sqref="C26:I26" name="Intervalo5_1_2"/>
  </protectedRanges>
  <mergeCells count="255">
    <mergeCell ref="B2:I2"/>
    <mergeCell ref="J2:K5"/>
    <mergeCell ref="B3:G3"/>
    <mergeCell ref="H3:I3"/>
    <mergeCell ref="B4:I4"/>
    <mergeCell ref="B5:F5"/>
    <mergeCell ref="H5:I5"/>
    <mergeCell ref="B8:I8"/>
    <mergeCell ref="J8:K8"/>
    <mergeCell ref="B9:I9"/>
    <mergeCell ref="J9:K9"/>
    <mergeCell ref="B10:K10"/>
    <mergeCell ref="B11:K11"/>
    <mergeCell ref="B6:F6"/>
    <mergeCell ref="H6:I6"/>
    <mergeCell ref="J6:K6"/>
    <mergeCell ref="B7:F7"/>
    <mergeCell ref="H7:I7"/>
    <mergeCell ref="J7:K7"/>
    <mergeCell ref="B22:K22"/>
    <mergeCell ref="C23:I23"/>
    <mergeCell ref="J23:K23"/>
    <mergeCell ref="C24:I24"/>
    <mergeCell ref="J24:K24"/>
    <mergeCell ref="C25:I25"/>
    <mergeCell ref="J25:K25"/>
    <mergeCell ref="C19:F19"/>
    <mergeCell ref="H19:I19"/>
    <mergeCell ref="J19:K19"/>
    <mergeCell ref="C20:F20"/>
    <mergeCell ref="H20:I20"/>
    <mergeCell ref="B21:I21"/>
    <mergeCell ref="J21:K21"/>
    <mergeCell ref="C30:G30"/>
    <mergeCell ref="H30:I30"/>
    <mergeCell ref="J30:K30"/>
    <mergeCell ref="C31:G31"/>
    <mergeCell ref="H31:I31"/>
    <mergeCell ref="J31:K31"/>
    <mergeCell ref="C26:I26"/>
    <mergeCell ref="J26:K26"/>
    <mergeCell ref="B27:I27"/>
    <mergeCell ref="J27:K27"/>
    <mergeCell ref="B28:K28"/>
    <mergeCell ref="B29:J29"/>
    <mergeCell ref="C34:G34"/>
    <mergeCell ref="H34:I34"/>
    <mergeCell ref="J34:K34"/>
    <mergeCell ref="C35:G35"/>
    <mergeCell ref="H35:I35"/>
    <mergeCell ref="J35:K35"/>
    <mergeCell ref="C32:G32"/>
    <mergeCell ref="H32:I32"/>
    <mergeCell ref="J32:K32"/>
    <mergeCell ref="C33:G33"/>
    <mergeCell ref="H33:I33"/>
    <mergeCell ref="J33:K33"/>
    <mergeCell ref="C38:G38"/>
    <mergeCell ref="H38:I38"/>
    <mergeCell ref="J38:K38"/>
    <mergeCell ref="B39:G39"/>
    <mergeCell ref="H39:I39"/>
    <mergeCell ref="J39:K39"/>
    <mergeCell ref="C36:G36"/>
    <mergeCell ref="H36:I36"/>
    <mergeCell ref="J36:K36"/>
    <mergeCell ref="C37:G37"/>
    <mergeCell ref="H37:I37"/>
    <mergeCell ref="J37:K37"/>
    <mergeCell ref="C42:G42"/>
    <mergeCell ref="H42:I42"/>
    <mergeCell ref="J42:K42"/>
    <mergeCell ref="B43:G43"/>
    <mergeCell ref="H43:I43"/>
    <mergeCell ref="J43:K43"/>
    <mergeCell ref="C40:G40"/>
    <mergeCell ref="H40:I40"/>
    <mergeCell ref="J40:K40"/>
    <mergeCell ref="C41:G41"/>
    <mergeCell ref="H41:I41"/>
    <mergeCell ref="J41:K41"/>
    <mergeCell ref="C46:G46"/>
    <mergeCell ref="H46:I46"/>
    <mergeCell ref="J46:K46"/>
    <mergeCell ref="B47:G47"/>
    <mergeCell ref="H47:I47"/>
    <mergeCell ref="J47:K47"/>
    <mergeCell ref="C44:G44"/>
    <mergeCell ref="H44:I44"/>
    <mergeCell ref="J44:K44"/>
    <mergeCell ref="C45:G45"/>
    <mergeCell ref="H45:I45"/>
    <mergeCell ref="J45:K45"/>
    <mergeCell ref="C50:G50"/>
    <mergeCell ref="H50:I50"/>
    <mergeCell ref="J50:K50"/>
    <mergeCell ref="C51:G51"/>
    <mergeCell ref="H51:I51"/>
    <mergeCell ref="J51:K51"/>
    <mergeCell ref="C48:G48"/>
    <mergeCell ref="H48:I48"/>
    <mergeCell ref="J48:K48"/>
    <mergeCell ref="C49:G49"/>
    <mergeCell ref="H49:I49"/>
    <mergeCell ref="J49:K49"/>
    <mergeCell ref="C54:G54"/>
    <mergeCell ref="H54:I54"/>
    <mergeCell ref="J54:K54"/>
    <mergeCell ref="B55:G55"/>
    <mergeCell ref="H55:I55"/>
    <mergeCell ref="J55:K55"/>
    <mergeCell ref="C52:G52"/>
    <mergeCell ref="H52:I52"/>
    <mergeCell ref="J52:K52"/>
    <mergeCell ref="C53:G53"/>
    <mergeCell ref="H53:I53"/>
    <mergeCell ref="J53:K53"/>
    <mergeCell ref="C59:G59"/>
    <mergeCell ref="H59:I59"/>
    <mergeCell ref="J59:K59"/>
    <mergeCell ref="C60:G60"/>
    <mergeCell ref="H60:I60"/>
    <mergeCell ref="J60:K60"/>
    <mergeCell ref="B56:K56"/>
    <mergeCell ref="C57:G57"/>
    <mergeCell ref="H57:I57"/>
    <mergeCell ref="J57:K57"/>
    <mergeCell ref="C58:G58"/>
    <mergeCell ref="H58:I58"/>
    <mergeCell ref="J58:K58"/>
    <mergeCell ref="B63:G63"/>
    <mergeCell ref="H63:I63"/>
    <mergeCell ref="J63:K63"/>
    <mergeCell ref="C64:G64"/>
    <mergeCell ref="H64:I64"/>
    <mergeCell ref="J64:K64"/>
    <mergeCell ref="C61:G61"/>
    <mergeCell ref="H61:I61"/>
    <mergeCell ref="J61:K61"/>
    <mergeCell ref="C62:G62"/>
    <mergeCell ref="H62:I62"/>
    <mergeCell ref="J62:K62"/>
    <mergeCell ref="C67:G67"/>
    <mergeCell ref="H67:I67"/>
    <mergeCell ref="J67:K67"/>
    <mergeCell ref="C68:G68"/>
    <mergeCell ref="H68:I68"/>
    <mergeCell ref="J68:K68"/>
    <mergeCell ref="B65:G65"/>
    <mergeCell ref="H65:I65"/>
    <mergeCell ref="J65:K65"/>
    <mergeCell ref="C66:G66"/>
    <mergeCell ref="H66:I66"/>
    <mergeCell ref="J66:K66"/>
    <mergeCell ref="C71:G71"/>
    <mergeCell ref="H71:I71"/>
    <mergeCell ref="J71:K71"/>
    <mergeCell ref="B72:G72"/>
    <mergeCell ref="H72:I72"/>
    <mergeCell ref="J72:K72"/>
    <mergeCell ref="C69:G69"/>
    <mergeCell ref="H69:I69"/>
    <mergeCell ref="J69:K69"/>
    <mergeCell ref="C70:G70"/>
    <mergeCell ref="H70:I70"/>
    <mergeCell ref="J70:K70"/>
    <mergeCell ref="B79:I79"/>
    <mergeCell ref="B80:I80"/>
    <mergeCell ref="C82:F82"/>
    <mergeCell ref="H82:I82"/>
    <mergeCell ref="C83:F83"/>
    <mergeCell ref="H83:I83"/>
    <mergeCell ref="B73:J73"/>
    <mergeCell ref="B74:J74"/>
    <mergeCell ref="B75:K75"/>
    <mergeCell ref="B76:I76"/>
    <mergeCell ref="B77:I77"/>
    <mergeCell ref="B78:I78"/>
    <mergeCell ref="B87:I87"/>
    <mergeCell ref="B88:H88"/>
    <mergeCell ref="B89:D90"/>
    <mergeCell ref="E89:E90"/>
    <mergeCell ref="F89:H89"/>
    <mergeCell ref="I89:I90"/>
    <mergeCell ref="F90:H90"/>
    <mergeCell ref="B84:F84"/>
    <mergeCell ref="G84:I84"/>
    <mergeCell ref="C85:F85"/>
    <mergeCell ref="H85:I85"/>
    <mergeCell ref="B86:F86"/>
    <mergeCell ref="G86:I86"/>
    <mergeCell ref="C96:F96"/>
    <mergeCell ref="H96:I96"/>
    <mergeCell ref="C97:F97"/>
    <mergeCell ref="H97:I97"/>
    <mergeCell ref="B98:G98"/>
    <mergeCell ref="H98:I98"/>
    <mergeCell ref="C91:F91"/>
    <mergeCell ref="H91:I91"/>
    <mergeCell ref="H92:I92"/>
    <mergeCell ref="C93:F93"/>
    <mergeCell ref="H93:I93"/>
    <mergeCell ref="C94:F94"/>
    <mergeCell ref="H94:I94"/>
    <mergeCell ref="C95:F95"/>
    <mergeCell ref="H95:I95"/>
    <mergeCell ref="B104:G104"/>
    <mergeCell ref="H104:I104"/>
    <mergeCell ref="B105:G105"/>
    <mergeCell ref="H105:I105"/>
    <mergeCell ref="B106:G106"/>
    <mergeCell ref="H106:I106"/>
    <mergeCell ref="B99:J100"/>
    <mergeCell ref="B101:G101"/>
    <mergeCell ref="H101:I101"/>
    <mergeCell ref="B102:G102"/>
    <mergeCell ref="H102:I102"/>
    <mergeCell ref="B103:G103"/>
    <mergeCell ref="H103:I103"/>
    <mergeCell ref="B111:E111"/>
    <mergeCell ref="H111:I111"/>
    <mergeCell ref="B112:G112"/>
    <mergeCell ref="H112:I112"/>
    <mergeCell ref="B113:G113"/>
    <mergeCell ref="H113:I113"/>
    <mergeCell ref="B107:G107"/>
    <mergeCell ref="H107:I107"/>
    <mergeCell ref="B108:J108"/>
    <mergeCell ref="B109:G109"/>
    <mergeCell ref="H109:I110"/>
    <mergeCell ref="B110:E110"/>
    <mergeCell ref="M5:N6"/>
    <mergeCell ref="R17:R18"/>
    <mergeCell ref="S17:S18"/>
    <mergeCell ref="J20:K20"/>
    <mergeCell ref="C15:I15"/>
    <mergeCell ref="J15:K15"/>
    <mergeCell ref="B16:I16"/>
    <mergeCell ref="M16:S16"/>
    <mergeCell ref="B17:K17"/>
    <mergeCell ref="M17:M18"/>
    <mergeCell ref="N17:N18"/>
    <mergeCell ref="O17:O18"/>
    <mergeCell ref="P17:P18"/>
    <mergeCell ref="Q17:Q18"/>
    <mergeCell ref="J16:K16"/>
    <mergeCell ref="C18:F18"/>
    <mergeCell ref="H18:I18"/>
    <mergeCell ref="J18:K18"/>
    <mergeCell ref="C12:I12"/>
    <mergeCell ref="J12:K12"/>
    <mergeCell ref="C13:I13"/>
    <mergeCell ref="J13:K13"/>
    <mergeCell ref="J14:K14"/>
    <mergeCell ref="C14:I14"/>
  </mergeCells>
  <dataValidations count="2">
    <dataValidation type="list" allowBlank="1" showInputMessage="1" showErrorMessage="1" sqref="H3:I3" xr:uid="{00000000-0002-0000-0B00-000000000000}">
      <formula1>$V$34:$V$36</formula1>
    </dataValidation>
    <dataValidation allowBlank="1" showInputMessage="1" showErrorMessage="1" prompt="Preencher aqui apenas se o serviço for tributado pelo SIMPLES NACIONAL." sqref="G95" xr:uid="{00000000-0002-0000-0B00-000001000000}"/>
  </dataValidation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118"/>
  <sheetViews>
    <sheetView showGridLines="0" topLeftCell="A94" workbookViewId="0">
      <selection activeCell="M110" sqref="M110"/>
    </sheetView>
  </sheetViews>
  <sheetFormatPr defaultColWidth="0" defaultRowHeight="15" customHeight="1" zeroHeight="1"/>
  <cols>
    <col min="1" max="1" width="4" customWidth="1"/>
    <col min="2" max="5" width="9.140625" customWidth="1"/>
    <col min="6" max="6" width="19.28515625" customWidth="1"/>
    <col min="7" max="7" width="15.7109375" bestFit="1" customWidth="1"/>
    <col min="8" max="8" width="9.140625" customWidth="1"/>
    <col min="9" max="9" width="22" customWidth="1"/>
    <col min="10" max="10" width="20.28515625" customWidth="1"/>
    <col min="11" max="11" width="0.140625" customWidth="1"/>
    <col min="12" max="12" width="10.5703125" bestFit="1" customWidth="1"/>
    <col min="13" max="13" width="22.42578125" customWidth="1"/>
    <col min="14" max="14" width="12.28515625" customWidth="1"/>
    <col min="15" max="15" width="13" bestFit="1" customWidth="1"/>
    <col min="16" max="16" width="10.5703125" bestFit="1" customWidth="1"/>
    <col min="17" max="17" width="10.140625" bestFit="1" customWidth="1"/>
    <col min="18" max="18" width="9.42578125" bestFit="1" customWidth="1"/>
    <col min="19" max="19" width="12.42578125" bestFit="1" customWidth="1"/>
    <col min="20" max="16384" width="9.140625" hidden="1"/>
  </cols>
  <sheetData>
    <row r="1" spans="2:19" ht="15.75" thickBot="1"/>
    <row r="2" spans="2:19" ht="15" customHeight="1">
      <c r="B2" s="263" t="s">
        <v>23</v>
      </c>
      <c r="C2" s="264"/>
      <c r="D2" s="264"/>
      <c r="E2" s="264"/>
      <c r="F2" s="264"/>
      <c r="G2" s="264"/>
      <c r="H2" s="264"/>
      <c r="I2" s="265"/>
      <c r="J2" s="266" t="s">
        <v>24</v>
      </c>
      <c r="K2" s="267"/>
      <c r="M2" s="1" t="s">
        <v>25</v>
      </c>
    </row>
    <row r="3" spans="2:19" ht="15" customHeight="1">
      <c r="B3" s="272" t="s">
        <v>26</v>
      </c>
      <c r="C3" s="273"/>
      <c r="D3" s="273"/>
      <c r="E3" s="273"/>
      <c r="F3" s="273"/>
      <c r="G3" s="273"/>
      <c r="H3" s="274" t="s">
        <v>27</v>
      </c>
      <c r="I3" s="275"/>
      <c r="J3" s="268"/>
      <c r="K3" s="269"/>
      <c r="M3" s="1"/>
    </row>
    <row r="4" spans="2:19" ht="30" customHeight="1">
      <c r="B4" s="276" t="s">
        <v>28</v>
      </c>
      <c r="C4" s="277"/>
      <c r="D4" s="277"/>
      <c r="E4" s="277"/>
      <c r="F4" s="277"/>
      <c r="G4" s="277"/>
      <c r="H4" s="277"/>
      <c r="I4" s="278"/>
      <c r="J4" s="268"/>
      <c r="K4" s="269"/>
      <c r="M4" s="1"/>
    </row>
    <row r="5" spans="2:19">
      <c r="B5" s="279" t="s">
        <v>29</v>
      </c>
      <c r="C5" s="128"/>
      <c r="D5" s="128"/>
      <c r="E5" s="128"/>
      <c r="F5" s="129"/>
      <c r="G5" s="2" t="s">
        <v>30</v>
      </c>
      <c r="H5" s="280" t="s">
        <v>31</v>
      </c>
      <c r="I5" s="281"/>
      <c r="J5" s="270"/>
      <c r="K5" s="271"/>
      <c r="M5" s="114" t="s">
        <v>32</v>
      </c>
      <c r="N5" s="114"/>
    </row>
    <row r="6" spans="2:19" ht="15" customHeight="1">
      <c r="B6" s="257" t="s">
        <v>195</v>
      </c>
      <c r="C6" s="258"/>
      <c r="D6" s="258"/>
      <c r="E6" s="258"/>
      <c r="F6" s="259"/>
      <c r="G6" s="3">
        <v>1</v>
      </c>
      <c r="H6" s="260">
        <v>1568.6</v>
      </c>
      <c r="I6" s="261"/>
      <c r="J6" s="197">
        <f>G6*H6</f>
        <v>1568.6</v>
      </c>
      <c r="K6" s="198"/>
      <c r="M6" s="114"/>
      <c r="N6" s="114"/>
    </row>
    <row r="7" spans="2:19">
      <c r="B7" s="262"/>
      <c r="C7" s="128"/>
      <c r="D7" s="128"/>
      <c r="E7" s="128"/>
      <c r="F7" s="129"/>
      <c r="G7" s="4"/>
      <c r="H7" s="260"/>
      <c r="I7" s="261"/>
      <c r="J7" s="197">
        <f t="shared" ref="J7" si="0">G7*H7</f>
        <v>0</v>
      </c>
      <c r="K7" s="198"/>
      <c r="L7" s="5"/>
    </row>
    <row r="8" spans="2:19">
      <c r="B8" s="294" t="s">
        <v>34</v>
      </c>
      <c r="C8" s="295"/>
      <c r="D8" s="295"/>
      <c r="E8" s="295"/>
      <c r="F8" s="295"/>
      <c r="G8" s="295"/>
      <c r="H8" s="295"/>
      <c r="I8" s="296"/>
      <c r="J8" s="204">
        <f>SUM(J6:J7)</f>
        <v>1568.6</v>
      </c>
      <c r="K8" s="247"/>
      <c r="L8" s="5"/>
    </row>
    <row r="9" spans="2:19">
      <c r="B9" s="297" t="s">
        <v>35</v>
      </c>
      <c r="C9" s="200"/>
      <c r="D9" s="200"/>
      <c r="E9" s="200"/>
      <c r="F9" s="200"/>
      <c r="G9" s="200"/>
      <c r="H9" s="200"/>
      <c r="I9" s="201"/>
      <c r="J9" s="204">
        <f>J8*12</f>
        <v>18823.199999999997</v>
      </c>
      <c r="K9" s="247"/>
    </row>
    <row r="10" spans="2:19">
      <c r="B10" s="248" t="s">
        <v>36</v>
      </c>
      <c r="C10" s="249"/>
      <c r="D10" s="249"/>
      <c r="E10" s="249"/>
      <c r="F10" s="249"/>
      <c r="G10" s="249"/>
      <c r="H10" s="249"/>
      <c r="I10" s="249"/>
      <c r="J10" s="249"/>
      <c r="K10" s="250"/>
    </row>
    <row r="11" spans="2:19" ht="43.5" customHeight="1">
      <c r="B11" s="213" t="s">
        <v>37</v>
      </c>
      <c r="C11" s="214"/>
      <c r="D11" s="214"/>
      <c r="E11" s="214"/>
      <c r="F11" s="214"/>
      <c r="G11" s="214"/>
      <c r="H11" s="214"/>
      <c r="I11" s="214"/>
      <c r="J11" s="214"/>
      <c r="K11" s="215"/>
      <c r="M11" s="6"/>
    </row>
    <row r="12" spans="2:19">
      <c r="B12" s="7" t="s">
        <v>38</v>
      </c>
      <c r="C12" s="177" t="s">
        <v>39</v>
      </c>
      <c r="D12" s="128"/>
      <c r="E12" s="128"/>
      <c r="F12" s="128"/>
      <c r="G12" s="128"/>
      <c r="H12" s="128"/>
      <c r="I12" s="129"/>
      <c r="J12" s="282" t="s">
        <v>40</v>
      </c>
      <c r="K12" s="283"/>
    </row>
    <row r="13" spans="2:19">
      <c r="B13" s="8" t="s">
        <v>41</v>
      </c>
      <c r="C13" s="284" t="s">
        <v>42</v>
      </c>
      <c r="D13" s="285"/>
      <c r="E13" s="285"/>
      <c r="F13" s="285"/>
      <c r="G13" s="285"/>
      <c r="H13" s="285"/>
      <c r="I13" s="286"/>
      <c r="J13" s="260">
        <f>J8</f>
        <v>1568.6</v>
      </c>
      <c r="K13" s="301"/>
    </row>
    <row r="14" spans="2:19">
      <c r="B14" s="8" t="s">
        <v>43</v>
      </c>
      <c r="C14" s="144" t="s">
        <v>178</v>
      </c>
      <c r="D14" s="182"/>
      <c r="E14" s="182"/>
      <c r="F14" s="182"/>
      <c r="G14" s="182"/>
      <c r="H14" s="182"/>
      <c r="I14" s="183"/>
      <c r="J14" s="260">
        <f>7.13*1.7*8</f>
        <v>96.967999999999989</v>
      </c>
      <c r="K14" s="301"/>
    </row>
    <row r="15" spans="2:19" ht="19.5" customHeight="1">
      <c r="B15" s="8" t="s">
        <v>59</v>
      </c>
      <c r="C15" s="144" t="s">
        <v>179</v>
      </c>
      <c r="D15" s="182"/>
      <c r="E15" s="182"/>
      <c r="F15" s="182"/>
      <c r="G15" s="182"/>
      <c r="H15" s="182"/>
      <c r="I15" s="183"/>
      <c r="J15" s="260">
        <f>7.13*2*8</f>
        <v>114.08</v>
      </c>
      <c r="K15" s="301"/>
    </row>
    <row r="16" spans="2:19">
      <c r="B16" s="233" t="s">
        <v>46</v>
      </c>
      <c r="C16" s="289"/>
      <c r="D16" s="289"/>
      <c r="E16" s="289"/>
      <c r="F16" s="289"/>
      <c r="G16" s="289"/>
      <c r="H16" s="289"/>
      <c r="I16" s="290"/>
      <c r="J16" s="236">
        <f>SUM(J13:J15)</f>
        <v>1779.6479999999999</v>
      </c>
      <c r="K16" s="291"/>
      <c r="M16" s="136" t="s">
        <v>160</v>
      </c>
      <c r="N16" s="136"/>
      <c r="O16" s="136"/>
      <c r="P16" s="136"/>
      <c r="Q16" s="136"/>
      <c r="R16" s="136"/>
      <c r="S16" s="136"/>
    </row>
    <row r="17" spans="2:19" ht="47.25" customHeight="1">
      <c r="B17" s="213" t="s">
        <v>47</v>
      </c>
      <c r="C17" s="214"/>
      <c r="D17" s="214"/>
      <c r="E17" s="214"/>
      <c r="F17" s="214"/>
      <c r="G17" s="214"/>
      <c r="H17" s="214"/>
      <c r="I17" s="214"/>
      <c r="J17" s="214"/>
      <c r="K17" s="215"/>
      <c r="M17" s="310" t="s">
        <v>161</v>
      </c>
      <c r="N17" s="310" t="s">
        <v>162</v>
      </c>
      <c r="O17" s="310" t="s">
        <v>40</v>
      </c>
      <c r="P17" s="310" t="s">
        <v>163</v>
      </c>
      <c r="Q17" s="311" t="s">
        <v>51</v>
      </c>
      <c r="R17" s="310" t="s">
        <v>164</v>
      </c>
      <c r="S17" s="311" t="s">
        <v>165</v>
      </c>
    </row>
    <row r="18" spans="2:19" ht="15" customHeight="1">
      <c r="B18" s="7" t="s">
        <v>48</v>
      </c>
      <c r="C18" s="177" t="s">
        <v>49</v>
      </c>
      <c r="D18" s="128"/>
      <c r="E18" s="128"/>
      <c r="F18" s="129"/>
      <c r="G18" s="9" t="s">
        <v>30</v>
      </c>
      <c r="H18" s="177" t="s">
        <v>50</v>
      </c>
      <c r="I18" s="129"/>
      <c r="J18" s="177" t="s">
        <v>51</v>
      </c>
      <c r="K18" s="206"/>
      <c r="M18" s="310"/>
      <c r="N18" s="310"/>
      <c r="O18" s="310"/>
      <c r="P18" s="310"/>
      <c r="Q18" s="311"/>
      <c r="R18" s="311"/>
      <c r="S18" s="311"/>
    </row>
    <row r="19" spans="2:19" ht="45" customHeight="1">
      <c r="B19" s="8" t="s">
        <v>41</v>
      </c>
      <c r="C19" s="221" t="s">
        <v>174</v>
      </c>
      <c r="D19" s="214"/>
      <c r="E19" s="214"/>
      <c r="F19" s="222"/>
      <c r="G19" s="11">
        <f>+G6</f>
        <v>1</v>
      </c>
      <c r="H19" s="197">
        <f>+S19</f>
        <v>100.88400000000001</v>
      </c>
      <c r="I19" s="320"/>
      <c r="J19" s="197">
        <f t="shared" ref="J19" si="1">H19*G19</f>
        <v>100.88400000000001</v>
      </c>
      <c r="K19" s="198"/>
      <c r="M19" s="10" t="s">
        <v>167</v>
      </c>
      <c r="N19" s="11">
        <v>26</v>
      </c>
      <c r="O19" s="12">
        <v>3.75</v>
      </c>
      <c r="P19" s="12">
        <f>+O19*2</f>
        <v>7.5</v>
      </c>
      <c r="Q19" s="13">
        <f>(N19*P19)</f>
        <v>195</v>
      </c>
      <c r="R19" s="14">
        <f>IF(N19&gt;0,(-H6*0.06),0)</f>
        <v>-94.115999999999985</v>
      </c>
      <c r="S19" s="15">
        <f>SUM(Q19:R19)</f>
        <v>100.88400000000001</v>
      </c>
    </row>
    <row r="20" spans="2:19" ht="33" customHeight="1">
      <c r="B20" s="8" t="s">
        <v>43</v>
      </c>
      <c r="C20" s="221" t="s">
        <v>180</v>
      </c>
      <c r="D20" s="214"/>
      <c r="E20" s="214"/>
      <c r="F20" s="222"/>
      <c r="G20" s="11">
        <f>G19</f>
        <v>1</v>
      </c>
      <c r="H20" s="315">
        <f>+Q20</f>
        <v>242.32</v>
      </c>
      <c r="I20" s="316"/>
      <c r="J20" s="197">
        <f>(H20*G20)*0.97</f>
        <v>235.0504</v>
      </c>
      <c r="K20" s="198"/>
      <c r="M20" s="11" t="s">
        <v>169</v>
      </c>
      <c r="N20" s="11">
        <v>26</v>
      </c>
      <c r="O20" s="47">
        <v>9.32</v>
      </c>
      <c r="P20" s="57"/>
      <c r="Q20" s="16">
        <f>+N20*O20</f>
        <v>242.32</v>
      </c>
    </row>
    <row r="21" spans="2:19">
      <c r="B21" s="233" t="s">
        <v>53</v>
      </c>
      <c r="C21" s="234"/>
      <c r="D21" s="234"/>
      <c r="E21" s="234"/>
      <c r="F21" s="234"/>
      <c r="G21" s="234"/>
      <c r="H21" s="234"/>
      <c r="I21" s="235"/>
      <c r="J21" s="236">
        <f>SUM(J19:J20)</f>
        <v>335.93439999999998</v>
      </c>
      <c r="K21" s="237"/>
    </row>
    <row r="22" spans="2:19" ht="33" customHeight="1">
      <c r="B22" s="213" t="s">
        <v>54</v>
      </c>
      <c r="C22" s="240"/>
      <c r="D22" s="240"/>
      <c r="E22" s="240"/>
      <c r="F22" s="240"/>
      <c r="G22" s="240"/>
      <c r="H22" s="240"/>
      <c r="I22" s="240"/>
      <c r="J22" s="240"/>
      <c r="K22" s="241"/>
    </row>
    <row r="23" spans="2:19">
      <c r="B23" s="8" t="s">
        <v>55</v>
      </c>
      <c r="C23" s="141" t="s">
        <v>56</v>
      </c>
      <c r="D23" s="182"/>
      <c r="E23" s="182"/>
      <c r="F23" s="182"/>
      <c r="G23" s="182"/>
      <c r="H23" s="182"/>
      <c r="I23" s="183"/>
      <c r="J23" s="177" t="s">
        <v>51</v>
      </c>
      <c r="K23" s="206"/>
    </row>
    <row r="24" spans="2:19">
      <c r="B24" s="8" t="s">
        <v>41</v>
      </c>
      <c r="C24" s="144" t="s">
        <v>57</v>
      </c>
      <c r="D24" s="182"/>
      <c r="E24" s="182"/>
      <c r="F24" s="182"/>
      <c r="G24" s="182"/>
      <c r="H24" s="182"/>
      <c r="I24" s="183"/>
      <c r="J24" s="112"/>
      <c r="K24" s="113"/>
    </row>
    <row r="25" spans="2:19" ht="67.5" customHeight="1">
      <c r="B25" s="8" t="s">
        <v>43</v>
      </c>
      <c r="C25" s="242" t="s">
        <v>60</v>
      </c>
      <c r="D25" s="243"/>
      <c r="E25" s="243"/>
      <c r="F25" s="243"/>
      <c r="G25" s="243"/>
      <c r="H25" s="243"/>
      <c r="I25" s="244"/>
      <c r="J25" s="112"/>
      <c r="K25" s="113"/>
    </row>
    <row r="26" spans="2:19">
      <c r="B26" s="23" t="s">
        <v>59</v>
      </c>
      <c r="C26" s="242" t="s">
        <v>58</v>
      </c>
      <c r="D26" s="243"/>
      <c r="E26" s="243"/>
      <c r="F26" s="243"/>
      <c r="G26" s="243"/>
      <c r="H26" s="243"/>
      <c r="I26" s="244"/>
      <c r="J26" s="112"/>
      <c r="K26" s="113"/>
    </row>
    <row r="27" spans="2:19">
      <c r="B27" s="233" t="s">
        <v>61</v>
      </c>
      <c r="C27" s="234"/>
      <c r="D27" s="234"/>
      <c r="E27" s="234"/>
      <c r="F27" s="234"/>
      <c r="G27" s="234"/>
      <c r="H27" s="234"/>
      <c r="I27" s="235"/>
      <c r="J27" s="236">
        <f>SUM(J24:J26)</f>
        <v>0</v>
      </c>
      <c r="K27" s="237"/>
    </row>
    <row r="28" spans="2:19" ht="56.25" customHeight="1">
      <c r="B28" s="213" t="s">
        <v>62</v>
      </c>
      <c r="C28" s="214"/>
      <c r="D28" s="214"/>
      <c r="E28" s="214"/>
      <c r="F28" s="214"/>
      <c r="G28" s="214"/>
      <c r="H28" s="214"/>
      <c r="I28" s="214"/>
      <c r="J28" s="214"/>
      <c r="K28" s="215"/>
    </row>
    <row r="29" spans="2:19" ht="15" customHeight="1">
      <c r="B29" s="238" t="s">
        <v>63</v>
      </c>
      <c r="C29" s="239"/>
      <c r="D29" s="239"/>
      <c r="E29" s="239"/>
      <c r="F29" s="239"/>
      <c r="G29" s="239"/>
      <c r="H29" s="239"/>
      <c r="I29" s="239"/>
      <c r="J29" s="239"/>
      <c r="K29" s="106"/>
    </row>
    <row r="30" spans="2:19">
      <c r="B30" s="18" t="s">
        <v>64</v>
      </c>
      <c r="C30" s="177" t="s">
        <v>65</v>
      </c>
      <c r="D30" s="128"/>
      <c r="E30" s="128"/>
      <c r="F30" s="128"/>
      <c r="G30" s="129"/>
      <c r="H30" s="232">
        <f>H39</f>
        <v>0.33800000000000008</v>
      </c>
      <c r="I30" s="129"/>
      <c r="J30" s="177" t="s">
        <v>40</v>
      </c>
      <c r="K30" s="206"/>
    </row>
    <row r="31" spans="2:19">
      <c r="B31" s="19" t="s">
        <v>41</v>
      </c>
      <c r="C31" s="144" t="s">
        <v>66</v>
      </c>
      <c r="D31" s="182"/>
      <c r="E31" s="182"/>
      <c r="F31" s="182"/>
      <c r="G31" s="183"/>
      <c r="H31" s="211">
        <v>0.2</v>
      </c>
      <c r="I31" s="212"/>
      <c r="J31" s="197">
        <f>H31*J13</f>
        <v>313.72000000000003</v>
      </c>
      <c r="K31" s="198"/>
    </row>
    <row r="32" spans="2:19">
      <c r="B32" s="23" t="s">
        <v>43</v>
      </c>
      <c r="C32" s="144" t="s">
        <v>67</v>
      </c>
      <c r="D32" s="182"/>
      <c r="E32" s="182"/>
      <c r="F32" s="182"/>
      <c r="G32" s="183"/>
      <c r="H32" s="211">
        <v>1.4999999999999999E-2</v>
      </c>
      <c r="I32" s="212"/>
      <c r="J32" s="197">
        <f>H32*J13</f>
        <v>23.528999999999996</v>
      </c>
      <c r="K32" s="198"/>
    </row>
    <row r="33" spans="2:22">
      <c r="B33" s="23" t="s">
        <v>59</v>
      </c>
      <c r="C33" s="144" t="s">
        <v>68</v>
      </c>
      <c r="D33" s="182"/>
      <c r="E33" s="182"/>
      <c r="F33" s="182"/>
      <c r="G33" s="183"/>
      <c r="H33" s="211">
        <v>0.01</v>
      </c>
      <c r="I33" s="212"/>
      <c r="J33" s="197">
        <f>H33*J13</f>
        <v>15.686</v>
      </c>
      <c r="K33" s="198"/>
    </row>
    <row r="34" spans="2:22">
      <c r="B34" s="23" t="s">
        <v>69</v>
      </c>
      <c r="C34" s="144" t="s">
        <v>70</v>
      </c>
      <c r="D34" s="182"/>
      <c r="E34" s="182"/>
      <c r="F34" s="182"/>
      <c r="G34" s="183"/>
      <c r="H34" s="211">
        <v>2E-3</v>
      </c>
      <c r="I34" s="212"/>
      <c r="J34" s="197">
        <f>H34*J13</f>
        <v>3.1372</v>
      </c>
      <c r="K34" s="198"/>
      <c r="V34" t="s">
        <v>27</v>
      </c>
    </row>
    <row r="35" spans="2:22">
      <c r="B35" s="23" t="s">
        <v>71</v>
      </c>
      <c r="C35" s="144" t="s">
        <v>72</v>
      </c>
      <c r="D35" s="182"/>
      <c r="E35" s="182"/>
      <c r="F35" s="182"/>
      <c r="G35" s="183"/>
      <c r="H35" s="211">
        <v>2.5000000000000001E-2</v>
      </c>
      <c r="I35" s="212"/>
      <c r="J35" s="197">
        <f>H35*J13</f>
        <v>39.215000000000003</v>
      </c>
      <c r="K35" s="198"/>
      <c r="V35" t="s">
        <v>73</v>
      </c>
    </row>
    <row r="36" spans="2:22">
      <c r="B36" s="23" t="s">
        <v>74</v>
      </c>
      <c r="C36" s="144" t="s">
        <v>75</v>
      </c>
      <c r="D36" s="182"/>
      <c r="E36" s="182"/>
      <c r="F36" s="182"/>
      <c r="G36" s="183"/>
      <c r="H36" s="211">
        <v>0.08</v>
      </c>
      <c r="I36" s="212"/>
      <c r="J36" s="197">
        <f>H36*J13</f>
        <v>125.488</v>
      </c>
      <c r="K36" s="198"/>
      <c r="V36" t="s">
        <v>76</v>
      </c>
    </row>
    <row r="37" spans="2:22">
      <c r="B37" s="23" t="s">
        <v>77</v>
      </c>
      <c r="C37" s="144" t="s">
        <v>78</v>
      </c>
      <c r="D37" s="182"/>
      <c r="E37" s="182"/>
      <c r="F37" s="182"/>
      <c r="G37" s="183"/>
      <c r="H37" s="230"/>
      <c r="I37" s="231"/>
      <c r="J37" s="197">
        <f>H37*J13</f>
        <v>0</v>
      </c>
      <c r="K37" s="198"/>
    </row>
    <row r="38" spans="2:22">
      <c r="B38" s="23" t="s">
        <v>79</v>
      </c>
      <c r="C38" s="144" t="s">
        <v>80</v>
      </c>
      <c r="D38" s="182"/>
      <c r="E38" s="182"/>
      <c r="F38" s="182"/>
      <c r="G38" s="183"/>
      <c r="H38" s="211">
        <v>6.0000000000000001E-3</v>
      </c>
      <c r="I38" s="212"/>
      <c r="J38" s="197">
        <f>H38*J13</f>
        <v>9.4116</v>
      </c>
      <c r="K38" s="198"/>
    </row>
    <row r="39" spans="2:22">
      <c r="B39" s="199" t="s">
        <v>81</v>
      </c>
      <c r="C39" s="200"/>
      <c r="D39" s="200"/>
      <c r="E39" s="200"/>
      <c r="F39" s="200"/>
      <c r="G39" s="201"/>
      <c r="H39" s="202">
        <f>SUM(H31:H38)</f>
        <v>0.33800000000000008</v>
      </c>
      <c r="I39" s="203"/>
      <c r="J39" s="204">
        <f>SUM(J31:J38)</f>
        <v>530.18680000000006</v>
      </c>
      <c r="K39" s="205"/>
    </row>
    <row r="40" spans="2:22">
      <c r="B40" s="18" t="s">
        <v>82</v>
      </c>
      <c r="C40" s="177" t="s">
        <v>83</v>
      </c>
      <c r="D40" s="128"/>
      <c r="E40" s="128"/>
      <c r="F40" s="128"/>
      <c r="G40" s="129"/>
      <c r="H40" s="177" t="s">
        <v>84</v>
      </c>
      <c r="I40" s="129"/>
      <c r="J40" s="177" t="s">
        <v>40</v>
      </c>
      <c r="K40" s="206"/>
    </row>
    <row r="41" spans="2:22">
      <c r="B41" s="19" t="s">
        <v>41</v>
      </c>
      <c r="C41" s="144" t="s">
        <v>85</v>
      </c>
      <c r="D41" s="182"/>
      <c r="E41" s="182"/>
      <c r="F41" s="182"/>
      <c r="G41" s="183"/>
      <c r="H41" s="218">
        <v>8.3299999999999999E-2</v>
      </c>
      <c r="I41" s="219"/>
      <c r="J41" s="197">
        <f>H41*J13</f>
        <v>130.66437999999999</v>
      </c>
      <c r="K41" s="198"/>
    </row>
    <row r="42" spans="2:22">
      <c r="B42" s="8" t="s">
        <v>41</v>
      </c>
      <c r="C42" s="223" t="s">
        <v>86</v>
      </c>
      <c r="D42" s="224"/>
      <c r="E42" s="224"/>
      <c r="F42" s="224"/>
      <c r="G42" s="225"/>
      <c r="H42" s="226">
        <v>1.4E-2</v>
      </c>
      <c r="I42" s="227"/>
      <c r="J42" s="228">
        <f>H42*J16</f>
        <v>24.915071999999999</v>
      </c>
      <c r="K42" s="229"/>
    </row>
    <row r="43" spans="2:22">
      <c r="B43" s="199" t="s">
        <v>87</v>
      </c>
      <c r="C43" s="200"/>
      <c r="D43" s="200"/>
      <c r="E43" s="200"/>
      <c r="F43" s="200"/>
      <c r="G43" s="201"/>
      <c r="H43" s="202">
        <f>H41+H42</f>
        <v>9.7299999999999998E-2</v>
      </c>
      <c r="I43" s="203"/>
      <c r="J43" s="204">
        <f>J41+J42</f>
        <v>155.579452</v>
      </c>
      <c r="K43" s="205"/>
    </row>
    <row r="44" spans="2:22">
      <c r="B44" s="18" t="s">
        <v>88</v>
      </c>
      <c r="C44" s="177" t="s">
        <v>83</v>
      </c>
      <c r="D44" s="128"/>
      <c r="E44" s="128"/>
      <c r="F44" s="128"/>
      <c r="G44" s="129"/>
      <c r="H44" s="177" t="s">
        <v>84</v>
      </c>
      <c r="I44" s="129"/>
      <c r="J44" s="177" t="s">
        <v>40</v>
      </c>
      <c r="K44" s="206"/>
    </row>
    <row r="45" spans="2:22">
      <c r="B45" s="19" t="s">
        <v>41</v>
      </c>
      <c r="C45" s="144" t="s">
        <v>89</v>
      </c>
      <c r="D45" s="182"/>
      <c r="E45" s="182"/>
      <c r="F45" s="182"/>
      <c r="G45" s="183"/>
      <c r="H45" s="211">
        <v>6.4999999999999997E-3</v>
      </c>
      <c r="I45" s="212"/>
      <c r="J45" s="197">
        <f>H45*J16</f>
        <v>11.567711999999998</v>
      </c>
      <c r="K45" s="198"/>
    </row>
    <row r="46" spans="2:22">
      <c r="B46" s="23" t="s">
        <v>43</v>
      </c>
      <c r="C46" s="221" t="s">
        <v>90</v>
      </c>
      <c r="D46" s="214"/>
      <c r="E46" s="214"/>
      <c r="F46" s="214"/>
      <c r="G46" s="222"/>
      <c r="H46" s="218">
        <v>1.1000000000000001E-3</v>
      </c>
      <c r="I46" s="219"/>
      <c r="J46" s="197">
        <f>J16*H46</f>
        <v>1.9576127999999999</v>
      </c>
      <c r="K46" s="198"/>
    </row>
    <row r="47" spans="2:22">
      <c r="B47" s="199" t="s">
        <v>91</v>
      </c>
      <c r="C47" s="200"/>
      <c r="D47" s="200"/>
      <c r="E47" s="200"/>
      <c r="F47" s="200"/>
      <c r="G47" s="201"/>
      <c r="H47" s="202">
        <f>H45+H46</f>
        <v>7.6E-3</v>
      </c>
      <c r="I47" s="203"/>
      <c r="J47" s="204">
        <f>SUM(J45:J46)</f>
        <v>13.525324799999998</v>
      </c>
      <c r="K47" s="205"/>
    </row>
    <row r="48" spans="2:22">
      <c r="B48" s="18" t="s">
        <v>92</v>
      </c>
      <c r="C48" s="177" t="s">
        <v>93</v>
      </c>
      <c r="D48" s="128"/>
      <c r="E48" s="128"/>
      <c r="F48" s="128"/>
      <c r="G48" s="129"/>
      <c r="H48" s="177" t="s">
        <v>84</v>
      </c>
      <c r="I48" s="129"/>
      <c r="J48" s="177" t="s">
        <v>40</v>
      </c>
      <c r="K48" s="206"/>
    </row>
    <row r="49" spans="2:17">
      <c r="B49" s="19" t="s">
        <v>41</v>
      </c>
      <c r="C49" s="144" t="s">
        <v>94</v>
      </c>
      <c r="D49" s="182"/>
      <c r="E49" s="182"/>
      <c r="F49" s="182"/>
      <c r="G49" s="183"/>
      <c r="H49" s="211">
        <v>4.1999999999999997E-3</v>
      </c>
      <c r="I49" s="212"/>
      <c r="J49" s="197">
        <f>H49*J16</f>
        <v>7.4745215999999992</v>
      </c>
      <c r="K49" s="198"/>
    </row>
    <row r="50" spans="2:17">
      <c r="B50" s="23" t="s">
        <v>43</v>
      </c>
      <c r="C50" s="144" t="s">
        <v>95</v>
      </c>
      <c r="D50" s="182"/>
      <c r="E50" s="182"/>
      <c r="F50" s="182"/>
      <c r="G50" s="183"/>
      <c r="H50" s="220">
        <v>3.5999999999999997E-2</v>
      </c>
      <c r="I50" s="219"/>
      <c r="J50" s="197">
        <f>H49*J49</f>
        <v>3.1392990719999993E-2</v>
      </c>
      <c r="K50" s="198"/>
    </row>
    <row r="51" spans="2:17">
      <c r="B51" s="23" t="s">
        <v>59</v>
      </c>
      <c r="C51" s="144" t="s">
        <v>96</v>
      </c>
      <c r="D51" s="182"/>
      <c r="E51" s="182"/>
      <c r="F51" s="182"/>
      <c r="G51" s="183"/>
      <c r="H51" s="218">
        <v>2E-3</v>
      </c>
      <c r="I51" s="219"/>
      <c r="J51" s="197">
        <f>H51*J52</f>
        <v>6.9192714239999994E-2</v>
      </c>
      <c r="K51" s="198"/>
    </row>
    <row r="52" spans="2:17">
      <c r="B52" s="23" t="s">
        <v>69</v>
      </c>
      <c r="C52" s="144" t="s">
        <v>97</v>
      </c>
      <c r="D52" s="182"/>
      <c r="E52" s="182"/>
      <c r="F52" s="182"/>
      <c r="G52" s="183"/>
      <c r="H52" s="211">
        <v>1.9439999999999999E-2</v>
      </c>
      <c r="I52" s="212"/>
      <c r="J52" s="197">
        <f>H52*J16</f>
        <v>34.596357119999993</v>
      </c>
      <c r="K52" s="198"/>
    </row>
    <row r="53" spans="2:17" ht="15" customHeight="1">
      <c r="B53" s="23" t="s">
        <v>71</v>
      </c>
      <c r="C53" s="152" t="s">
        <v>98</v>
      </c>
      <c r="D53" s="216"/>
      <c r="E53" s="216"/>
      <c r="F53" s="216"/>
      <c r="G53" s="217"/>
      <c r="H53" s="218">
        <v>3.2659999999999998E-3</v>
      </c>
      <c r="I53" s="219"/>
      <c r="J53" s="197">
        <f>H53*J52</f>
        <v>0.11299170235391998</v>
      </c>
      <c r="K53" s="198"/>
    </row>
    <row r="54" spans="2:17">
      <c r="B54" s="23" t="s">
        <v>74</v>
      </c>
      <c r="C54" s="144" t="s">
        <v>99</v>
      </c>
      <c r="D54" s="182"/>
      <c r="E54" s="182"/>
      <c r="F54" s="182"/>
      <c r="G54" s="183"/>
      <c r="H54" s="211">
        <v>2E-3</v>
      </c>
      <c r="I54" s="212"/>
      <c r="J54" s="197">
        <f>H54*J52</f>
        <v>6.9192714239999994E-2</v>
      </c>
      <c r="K54" s="198"/>
    </row>
    <row r="55" spans="2:17">
      <c r="B55" s="199" t="s">
        <v>100</v>
      </c>
      <c r="C55" s="200"/>
      <c r="D55" s="200"/>
      <c r="E55" s="200"/>
      <c r="F55" s="200"/>
      <c r="G55" s="201"/>
      <c r="H55" s="202">
        <f>SUM(H49:H54)</f>
        <v>6.6906000000000007E-2</v>
      </c>
      <c r="I55" s="203"/>
      <c r="J55" s="204">
        <f>SUM(J49:K54)</f>
        <v>42.35364884155392</v>
      </c>
      <c r="K55" s="205"/>
    </row>
    <row r="56" spans="2:17" ht="55.5" customHeight="1">
      <c r="B56" s="213" t="s">
        <v>101</v>
      </c>
      <c r="C56" s="214"/>
      <c r="D56" s="214"/>
      <c r="E56" s="214"/>
      <c r="F56" s="214"/>
      <c r="G56" s="214"/>
      <c r="H56" s="214"/>
      <c r="I56" s="214"/>
      <c r="J56" s="214"/>
      <c r="K56" s="215"/>
    </row>
    <row r="57" spans="2:17">
      <c r="B57" s="18" t="s">
        <v>102</v>
      </c>
      <c r="C57" s="177" t="s">
        <v>83</v>
      </c>
      <c r="D57" s="128"/>
      <c r="E57" s="128"/>
      <c r="F57" s="128"/>
      <c r="G57" s="129"/>
      <c r="H57" s="177" t="s">
        <v>84</v>
      </c>
      <c r="I57" s="129"/>
      <c r="J57" s="177" t="s">
        <v>40</v>
      </c>
      <c r="K57" s="206"/>
    </row>
    <row r="58" spans="2:17">
      <c r="B58" s="19" t="s">
        <v>41</v>
      </c>
      <c r="C58" s="144" t="s">
        <v>103</v>
      </c>
      <c r="D58" s="182"/>
      <c r="E58" s="182"/>
      <c r="F58" s="182"/>
      <c r="G58" s="183"/>
      <c r="H58" s="211">
        <v>0.1111</v>
      </c>
      <c r="I58" s="212"/>
      <c r="J58" s="197">
        <f>H58*J13</f>
        <v>174.27145999999999</v>
      </c>
      <c r="K58" s="198"/>
      <c r="P58" s="20"/>
    </row>
    <row r="59" spans="2:17">
      <c r="B59" s="23" t="s">
        <v>43</v>
      </c>
      <c r="C59" s="144" t="s">
        <v>104</v>
      </c>
      <c r="D59" s="182"/>
      <c r="E59" s="182"/>
      <c r="F59" s="182"/>
      <c r="G59" s="183"/>
      <c r="H59" s="211">
        <v>1.66E-2</v>
      </c>
      <c r="I59" s="212"/>
      <c r="J59" s="197">
        <f>H59*J13</f>
        <v>26.03876</v>
      </c>
      <c r="K59" s="198"/>
      <c r="M59" s="21"/>
      <c r="P59" s="20"/>
    </row>
    <row r="60" spans="2:17">
      <c r="B60" s="23" t="s">
        <v>59</v>
      </c>
      <c r="C60" s="144" t="s">
        <v>105</v>
      </c>
      <c r="D60" s="182"/>
      <c r="E60" s="182"/>
      <c r="F60" s="182"/>
      <c r="G60" s="183"/>
      <c r="H60" s="211">
        <v>2.0000000000000001E-4</v>
      </c>
      <c r="I60" s="212"/>
      <c r="J60" s="197">
        <f>H60*J13</f>
        <v>0.31372</v>
      </c>
      <c r="K60" s="198"/>
      <c r="P60" s="20"/>
    </row>
    <row r="61" spans="2:17">
      <c r="B61" s="23" t="s">
        <v>69</v>
      </c>
      <c r="C61" s="144" t="s">
        <v>106</v>
      </c>
      <c r="D61" s="182"/>
      <c r="E61" s="182"/>
      <c r="F61" s="182"/>
      <c r="G61" s="183"/>
      <c r="H61" s="211">
        <v>2.8E-3</v>
      </c>
      <c r="I61" s="212"/>
      <c r="J61" s="197">
        <f>H61*J13</f>
        <v>4.39208</v>
      </c>
      <c r="K61" s="198"/>
      <c r="N61" s="22"/>
      <c r="P61" s="20"/>
      <c r="Q61" s="22"/>
    </row>
    <row r="62" spans="2:17">
      <c r="B62" s="23" t="s">
        <v>71</v>
      </c>
      <c r="C62" s="144" t="s">
        <v>107</v>
      </c>
      <c r="D62" s="182"/>
      <c r="E62" s="182"/>
      <c r="F62" s="182"/>
      <c r="G62" s="183"/>
      <c r="H62" s="211">
        <v>2.9999999999999997E-4</v>
      </c>
      <c r="I62" s="212"/>
      <c r="J62" s="197">
        <f>H62*J13</f>
        <v>0.47057999999999994</v>
      </c>
      <c r="K62" s="198"/>
    </row>
    <row r="63" spans="2:17">
      <c r="B63" s="199" t="s">
        <v>108</v>
      </c>
      <c r="C63" s="200"/>
      <c r="D63" s="200"/>
      <c r="E63" s="200"/>
      <c r="F63" s="200"/>
      <c r="G63" s="201"/>
      <c r="H63" s="184">
        <f>H62+H61+H60+H59+H58</f>
        <v>0.13100000000000001</v>
      </c>
      <c r="I63" s="185"/>
      <c r="J63" s="167">
        <f>SUM(J58:J62)</f>
        <v>205.48659999999998</v>
      </c>
      <c r="K63" s="207"/>
    </row>
    <row r="64" spans="2:17" ht="15" customHeight="1">
      <c r="B64" s="23" t="s">
        <v>77</v>
      </c>
      <c r="C64" s="208" t="s">
        <v>109</v>
      </c>
      <c r="D64" s="209"/>
      <c r="E64" s="209"/>
      <c r="F64" s="209"/>
      <c r="G64" s="210"/>
      <c r="H64" s="184">
        <v>2.2700000000000001E-2</v>
      </c>
      <c r="I64" s="185"/>
      <c r="J64" s="197">
        <f>H64*J63</f>
        <v>4.6645458199999998</v>
      </c>
      <c r="K64" s="198"/>
    </row>
    <row r="65" spans="2:12">
      <c r="B65" s="199" t="s">
        <v>110</v>
      </c>
      <c r="C65" s="200"/>
      <c r="D65" s="200"/>
      <c r="E65" s="200"/>
      <c r="F65" s="200"/>
      <c r="G65" s="201"/>
      <c r="H65" s="202">
        <f>H63+H64</f>
        <v>0.1537</v>
      </c>
      <c r="I65" s="203"/>
      <c r="J65" s="204">
        <f>SUM(J63:J64)</f>
        <v>210.15114581999998</v>
      </c>
      <c r="K65" s="205"/>
    </row>
    <row r="66" spans="2:12">
      <c r="B66" s="18" t="s">
        <v>1</v>
      </c>
      <c r="C66" s="177" t="s">
        <v>111</v>
      </c>
      <c r="D66" s="170"/>
      <c r="E66" s="170"/>
      <c r="F66" s="170"/>
      <c r="G66" s="171"/>
      <c r="H66" s="177" t="s">
        <v>84</v>
      </c>
      <c r="I66" s="129"/>
      <c r="J66" s="177" t="s">
        <v>40</v>
      </c>
      <c r="K66" s="206"/>
    </row>
    <row r="67" spans="2:12">
      <c r="B67" s="7" t="s">
        <v>64</v>
      </c>
      <c r="C67" s="144" t="s">
        <v>112</v>
      </c>
      <c r="D67" s="182"/>
      <c r="E67" s="182"/>
      <c r="F67" s="182"/>
      <c r="G67" s="183"/>
      <c r="H67" s="195">
        <f>+H39</f>
        <v>0.33800000000000008</v>
      </c>
      <c r="I67" s="196"/>
      <c r="J67" s="197">
        <f>H67*J16</f>
        <v>601.52102400000012</v>
      </c>
      <c r="K67" s="198"/>
    </row>
    <row r="68" spans="2:12">
      <c r="B68" s="103" t="s">
        <v>82</v>
      </c>
      <c r="C68" s="144" t="s">
        <v>113</v>
      </c>
      <c r="D68" s="182"/>
      <c r="E68" s="182"/>
      <c r="F68" s="182"/>
      <c r="G68" s="183"/>
      <c r="H68" s="195">
        <f>H43</f>
        <v>9.7299999999999998E-2</v>
      </c>
      <c r="I68" s="196"/>
      <c r="J68" s="197">
        <f>H68*J16</f>
        <v>173.15975039999998</v>
      </c>
      <c r="K68" s="198"/>
    </row>
    <row r="69" spans="2:12">
      <c r="B69" s="103" t="s">
        <v>88</v>
      </c>
      <c r="C69" s="144" t="s">
        <v>89</v>
      </c>
      <c r="D69" s="182"/>
      <c r="E69" s="182"/>
      <c r="F69" s="182"/>
      <c r="G69" s="183"/>
      <c r="H69" s="195">
        <f>H47</f>
        <v>7.6E-3</v>
      </c>
      <c r="I69" s="196"/>
      <c r="J69" s="197">
        <f>H69*J16</f>
        <v>13.5253248</v>
      </c>
      <c r="K69" s="198"/>
    </row>
    <row r="70" spans="2:12">
      <c r="B70" s="103" t="s">
        <v>92</v>
      </c>
      <c r="C70" s="144" t="s">
        <v>114</v>
      </c>
      <c r="D70" s="182"/>
      <c r="E70" s="182"/>
      <c r="F70" s="182"/>
      <c r="G70" s="183"/>
      <c r="H70" s="184">
        <f>H55</f>
        <v>6.6906000000000007E-2</v>
      </c>
      <c r="I70" s="185"/>
      <c r="J70" s="186">
        <f>J55</f>
        <v>42.35364884155392</v>
      </c>
      <c r="K70" s="187"/>
    </row>
    <row r="71" spans="2:12">
      <c r="B71" s="103" t="s">
        <v>102</v>
      </c>
      <c r="C71" s="144" t="s">
        <v>115</v>
      </c>
      <c r="D71" s="182"/>
      <c r="E71" s="182"/>
      <c r="F71" s="182"/>
      <c r="G71" s="183"/>
      <c r="H71" s="184">
        <f>H65</f>
        <v>0.1537</v>
      </c>
      <c r="I71" s="185"/>
      <c r="J71" s="186">
        <f>J65</f>
        <v>210.15114581999998</v>
      </c>
      <c r="K71" s="187"/>
    </row>
    <row r="72" spans="2:12">
      <c r="B72" s="188" t="s">
        <v>116</v>
      </c>
      <c r="C72" s="189"/>
      <c r="D72" s="189"/>
      <c r="E72" s="189"/>
      <c r="F72" s="189"/>
      <c r="G72" s="190"/>
      <c r="H72" s="191">
        <f>SUM(H67:H71)</f>
        <v>0.66350600000000015</v>
      </c>
      <c r="I72" s="192"/>
      <c r="J72" s="193">
        <f>SUM(J67:J71)</f>
        <v>1040.710893861554</v>
      </c>
      <c r="K72" s="194"/>
    </row>
    <row r="73" spans="2:12" ht="15" customHeight="1">
      <c r="B73" s="161" t="s">
        <v>117</v>
      </c>
      <c r="C73" s="178"/>
      <c r="D73" s="178"/>
      <c r="E73" s="178"/>
      <c r="F73" s="178"/>
      <c r="G73" s="178"/>
      <c r="H73" s="178"/>
      <c r="I73" s="178"/>
      <c r="J73" s="178"/>
      <c r="K73" s="24"/>
    </row>
    <row r="74" spans="2:12">
      <c r="B74" s="179" t="s">
        <v>118</v>
      </c>
      <c r="C74" s="180"/>
      <c r="D74" s="180"/>
      <c r="E74" s="180"/>
      <c r="F74" s="180"/>
      <c r="G74" s="180"/>
      <c r="H74" s="180"/>
      <c r="I74" s="180"/>
      <c r="J74" s="180"/>
      <c r="K74" s="24"/>
    </row>
    <row r="75" spans="2:12">
      <c r="B75" s="172" t="s">
        <v>119</v>
      </c>
      <c r="C75" s="173"/>
      <c r="D75" s="173"/>
      <c r="E75" s="173"/>
      <c r="F75" s="173"/>
      <c r="G75" s="173"/>
      <c r="H75" s="173"/>
      <c r="I75" s="173"/>
      <c r="J75" s="173"/>
      <c r="K75" s="181"/>
    </row>
    <row r="76" spans="2:12">
      <c r="B76" s="169" t="s">
        <v>46</v>
      </c>
      <c r="C76" s="170"/>
      <c r="D76" s="170"/>
      <c r="E76" s="170"/>
      <c r="F76" s="170"/>
      <c r="G76" s="170"/>
      <c r="H76" s="170"/>
      <c r="I76" s="171"/>
      <c r="J76" s="25">
        <f>J16</f>
        <v>1779.6479999999999</v>
      </c>
      <c r="K76" s="24"/>
    </row>
    <row r="77" spans="2:12">
      <c r="B77" s="169" t="s">
        <v>53</v>
      </c>
      <c r="C77" s="170"/>
      <c r="D77" s="170"/>
      <c r="E77" s="170"/>
      <c r="F77" s="170"/>
      <c r="G77" s="170"/>
      <c r="H77" s="170"/>
      <c r="I77" s="171"/>
      <c r="J77" s="25">
        <f>J21</f>
        <v>335.93439999999998</v>
      </c>
      <c r="K77" s="24"/>
    </row>
    <row r="78" spans="2:12">
      <c r="B78" s="169" t="s">
        <v>61</v>
      </c>
      <c r="C78" s="170"/>
      <c r="D78" s="170"/>
      <c r="E78" s="170"/>
      <c r="F78" s="170"/>
      <c r="G78" s="170"/>
      <c r="H78" s="170"/>
      <c r="I78" s="171"/>
      <c r="J78" s="25">
        <f>J27</f>
        <v>0</v>
      </c>
      <c r="K78" s="24"/>
    </row>
    <row r="79" spans="2:12">
      <c r="B79" s="169" t="s">
        <v>116</v>
      </c>
      <c r="C79" s="170"/>
      <c r="D79" s="170"/>
      <c r="E79" s="170"/>
      <c r="F79" s="170"/>
      <c r="G79" s="170"/>
      <c r="H79" s="170"/>
      <c r="I79" s="171"/>
      <c r="J79" s="25">
        <f>J72</f>
        <v>1040.710893861554</v>
      </c>
      <c r="K79" s="24"/>
    </row>
    <row r="80" spans="2:12">
      <c r="B80" s="172" t="s">
        <v>120</v>
      </c>
      <c r="C80" s="173"/>
      <c r="D80" s="173"/>
      <c r="E80" s="173"/>
      <c r="F80" s="173"/>
      <c r="G80" s="173"/>
      <c r="H80" s="173"/>
      <c r="I80" s="174"/>
      <c r="J80" s="26">
        <f>SUM(J76:J79)</f>
        <v>3156.293293861554</v>
      </c>
      <c r="K80" s="24"/>
      <c r="L80" s="27"/>
    </row>
    <row r="81" spans="2:13">
      <c r="B81" s="28" t="s">
        <v>189</v>
      </c>
      <c r="C81" s="101"/>
      <c r="D81" s="101"/>
      <c r="E81" s="101"/>
      <c r="F81" s="101"/>
      <c r="G81" s="101"/>
      <c r="H81" s="101"/>
      <c r="I81" s="101"/>
      <c r="J81" s="57"/>
      <c r="K81" s="24"/>
    </row>
    <row r="82" spans="2:13">
      <c r="B82" s="7" t="s">
        <v>122</v>
      </c>
      <c r="C82" s="175" t="s">
        <v>2</v>
      </c>
      <c r="D82" s="176"/>
      <c r="E82" s="176"/>
      <c r="F82" s="176"/>
      <c r="G82" s="29" t="s">
        <v>84</v>
      </c>
      <c r="H82" s="177" t="s">
        <v>40</v>
      </c>
      <c r="I82" s="346"/>
      <c r="J82" s="57"/>
      <c r="K82" s="24"/>
    </row>
    <row r="83" spans="2:13">
      <c r="B83" s="7" t="s">
        <v>41</v>
      </c>
      <c r="C83" s="116" t="s">
        <v>123</v>
      </c>
      <c r="D83" s="130"/>
      <c r="E83" s="130"/>
      <c r="F83" s="130"/>
      <c r="G83" s="54"/>
      <c r="H83" s="117">
        <f>J80*G83</f>
        <v>0</v>
      </c>
      <c r="I83" s="168"/>
      <c r="J83" s="57"/>
      <c r="K83" s="24"/>
    </row>
    <row r="84" spans="2:13" ht="28.5" customHeight="1">
      <c r="B84" s="165" t="s">
        <v>124</v>
      </c>
      <c r="C84" s="166"/>
      <c r="D84" s="166"/>
      <c r="E84" s="166"/>
      <c r="F84" s="166"/>
      <c r="G84" s="131"/>
      <c r="H84" s="131"/>
      <c r="I84" s="131"/>
      <c r="J84" s="57"/>
      <c r="K84" s="24"/>
    </row>
    <row r="85" spans="2:13">
      <c r="B85" s="7" t="s">
        <v>43</v>
      </c>
      <c r="C85" s="149" t="s">
        <v>125</v>
      </c>
      <c r="D85" s="150"/>
      <c r="E85" s="150"/>
      <c r="F85" s="151"/>
      <c r="G85" s="55"/>
      <c r="H85" s="167">
        <f>G85*(H83+J80)</f>
        <v>0</v>
      </c>
      <c r="I85" s="168"/>
      <c r="J85" s="57"/>
      <c r="K85" s="24"/>
    </row>
    <row r="86" spans="2:13" ht="29.25" customHeight="1">
      <c r="B86" s="165" t="s">
        <v>126</v>
      </c>
      <c r="C86" s="166"/>
      <c r="D86" s="166"/>
      <c r="E86" s="166"/>
      <c r="F86" s="166"/>
      <c r="G86" s="131"/>
      <c r="H86" s="131"/>
      <c r="I86" s="131"/>
      <c r="J86" s="25"/>
      <c r="K86" s="24"/>
    </row>
    <row r="87" spans="2:13" ht="15" customHeight="1">
      <c r="B87" s="156" t="s">
        <v>127</v>
      </c>
      <c r="C87" s="157"/>
      <c r="D87" s="157"/>
      <c r="E87" s="157"/>
      <c r="F87" s="157"/>
      <c r="G87" s="157"/>
      <c r="H87" s="157"/>
      <c r="I87" s="157"/>
      <c r="J87" s="25">
        <f>J80+H83+H85</f>
        <v>3156.293293861554</v>
      </c>
      <c r="K87" s="30"/>
    </row>
    <row r="88" spans="2:13" ht="15" customHeight="1">
      <c r="B88" s="158" t="s">
        <v>128</v>
      </c>
      <c r="C88" s="159"/>
      <c r="D88" s="159"/>
      <c r="E88" s="159"/>
      <c r="F88" s="159"/>
      <c r="G88" s="159"/>
      <c r="H88" s="160"/>
      <c r="I88" s="31">
        <f>1-G91</f>
        <v>0.85749999999999993</v>
      </c>
      <c r="J88" s="25"/>
      <c r="K88" s="30"/>
    </row>
    <row r="89" spans="2:13" ht="15" customHeight="1">
      <c r="B89" s="161" t="s">
        <v>129</v>
      </c>
      <c r="C89" s="347"/>
      <c r="D89" s="347"/>
      <c r="E89" s="162" t="s">
        <v>130</v>
      </c>
      <c r="F89" s="163" t="s">
        <v>131</v>
      </c>
      <c r="G89" s="163"/>
      <c r="H89" s="163"/>
      <c r="I89" s="162" t="s">
        <v>132</v>
      </c>
      <c r="J89" s="25"/>
      <c r="K89" s="30"/>
    </row>
    <row r="90" spans="2:13">
      <c r="B90" s="348"/>
      <c r="C90" s="347"/>
      <c r="D90" s="347"/>
      <c r="E90" s="347"/>
      <c r="F90" s="164" t="s">
        <v>133</v>
      </c>
      <c r="G90" s="164"/>
      <c r="H90" s="164"/>
      <c r="I90" s="347"/>
      <c r="J90" s="25">
        <f>J87/I88</f>
        <v>3680.8085059609962</v>
      </c>
      <c r="K90" s="30"/>
      <c r="L90" s="32"/>
    </row>
    <row r="91" spans="2:13">
      <c r="B91" s="7" t="s">
        <v>59</v>
      </c>
      <c r="C91" s="149" t="s">
        <v>134</v>
      </c>
      <c r="D91" s="150"/>
      <c r="E91" s="150"/>
      <c r="F91" s="151"/>
      <c r="G91" s="33">
        <f>G93+G94+G95+G97</f>
        <v>0.14250000000000002</v>
      </c>
      <c r="H91" s="117">
        <f>+J90*G91</f>
        <v>524.51521209944201</v>
      </c>
      <c r="I91" s="117"/>
      <c r="J91" s="25"/>
      <c r="K91" s="30"/>
    </row>
    <row r="92" spans="2:13">
      <c r="B92" s="7">
        <v>1</v>
      </c>
      <c r="C92" s="100" t="s">
        <v>135</v>
      </c>
      <c r="D92" s="102"/>
      <c r="E92" s="102"/>
      <c r="F92" s="102"/>
      <c r="G92" s="61"/>
      <c r="H92" s="131"/>
      <c r="I92" s="131"/>
      <c r="J92" s="25"/>
      <c r="K92" s="30"/>
      <c r="M92" s="32"/>
    </row>
    <row r="93" spans="2:13">
      <c r="B93" s="34" t="s">
        <v>136</v>
      </c>
      <c r="C93" s="152" t="s">
        <v>137</v>
      </c>
      <c r="D93" s="153"/>
      <c r="E93" s="153"/>
      <c r="F93" s="154"/>
      <c r="G93" s="35">
        <f>IF($H$3="lucro Real",7.6%,IF($H$3="Lucro Presumido",3%,0))</f>
        <v>7.5999999999999998E-2</v>
      </c>
      <c r="H93" s="131">
        <f>G93*J$90</f>
        <v>279.74144645303568</v>
      </c>
      <c r="I93" s="131"/>
      <c r="J93" s="25"/>
      <c r="K93" s="30"/>
    </row>
    <row r="94" spans="2:13">
      <c r="B94" s="34" t="s">
        <v>138</v>
      </c>
      <c r="C94" s="155" t="s">
        <v>139</v>
      </c>
      <c r="D94" s="155"/>
      <c r="E94" s="155"/>
      <c r="F94" s="155"/>
      <c r="G94" s="35">
        <f>IF($H$3="lucro Real",1.65%,IF($H$3="Lucro Presumido",0.65%,0))</f>
        <v>1.6500000000000001E-2</v>
      </c>
      <c r="H94" s="131">
        <f>G94*J$90</f>
        <v>60.733340348356442</v>
      </c>
      <c r="I94" s="131"/>
      <c r="J94" s="25"/>
      <c r="K94" s="30"/>
    </row>
    <row r="95" spans="2:13">
      <c r="B95" s="34" t="s">
        <v>140</v>
      </c>
      <c r="C95" s="155" t="s">
        <v>141</v>
      </c>
      <c r="D95" s="155"/>
      <c r="E95" s="155"/>
      <c r="F95" s="155"/>
      <c r="G95" s="35"/>
      <c r="H95" s="131">
        <f>G95*J$89</f>
        <v>0</v>
      </c>
      <c r="I95" s="131"/>
      <c r="J95" s="25"/>
      <c r="K95" s="30"/>
    </row>
    <row r="96" spans="2:13">
      <c r="B96" s="7">
        <v>2</v>
      </c>
      <c r="C96" s="141" t="s">
        <v>142</v>
      </c>
      <c r="D96" s="142"/>
      <c r="E96" s="142"/>
      <c r="F96" s="143"/>
      <c r="G96" s="61"/>
      <c r="H96" s="131"/>
      <c r="I96" s="131"/>
      <c r="J96" s="25"/>
      <c r="K96" s="30"/>
    </row>
    <row r="97" spans="2:11">
      <c r="B97" s="34" t="s">
        <v>136</v>
      </c>
      <c r="C97" s="144" t="s">
        <v>143</v>
      </c>
      <c r="D97" s="145"/>
      <c r="E97" s="145"/>
      <c r="F97" s="146"/>
      <c r="G97" s="35">
        <v>0.05</v>
      </c>
      <c r="H97" s="131">
        <f>G97*J$90</f>
        <v>184.04042529804983</v>
      </c>
      <c r="I97" s="131"/>
      <c r="J97" s="25"/>
      <c r="K97" s="30"/>
    </row>
    <row r="98" spans="2:11" ht="15" customHeight="1">
      <c r="B98" s="147" t="s">
        <v>144</v>
      </c>
      <c r="C98" s="148"/>
      <c r="D98" s="148"/>
      <c r="E98" s="148"/>
      <c r="F98" s="148"/>
      <c r="G98" s="148"/>
      <c r="H98" s="120">
        <f>H93+H94+H95+H97+H83+H85</f>
        <v>524.5152120994419</v>
      </c>
      <c r="I98" s="120"/>
      <c r="J98" s="25"/>
      <c r="K98" s="30"/>
    </row>
    <row r="99" spans="2:11">
      <c r="B99" s="132"/>
      <c r="C99" s="133"/>
      <c r="D99" s="133"/>
      <c r="E99" s="133"/>
      <c r="F99" s="133"/>
      <c r="G99" s="133"/>
      <c r="H99" s="133"/>
      <c r="I99" s="133"/>
      <c r="J99" s="134"/>
      <c r="K99" s="24"/>
    </row>
    <row r="100" spans="2:11">
      <c r="B100" s="135"/>
      <c r="C100" s="136"/>
      <c r="D100" s="136"/>
      <c r="E100" s="136"/>
      <c r="F100" s="136"/>
      <c r="G100" s="136"/>
      <c r="H100" s="136"/>
      <c r="I100" s="136"/>
      <c r="J100" s="137"/>
      <c r="K100" s="24"/>
    </row>
    <row r="101" spans="2:11">
      <c r="B101" s="138" t="s">
        <v>145</v>
      </c>
      <c r="C101" s="139"/>
      <c r="D101" s="139"/>
      <c r="E101" s="139"/>
      <c r="F101" s="139"/>
      <c r="G101" s="139"/>
      <c r="H101" s="140" t="s">
        <v>40</v>
      </c>
      <c r="I101" s="139"/>
      <c r="J101" s="25"/>
      <c r="K101" s="24"/>
    </row>
    <row r="102" spans="2:11">
      <c r="B102" s="115" t="s">
        <v>146</v>
      </c>
      <c r="C102" s="130"/>
      <c r="D102" s="130"/>
      <c r="E102" s="130"/>
      <c r="F102" s="130"/>
      <c r="G102" s="130"/>
      <c r="H102" s="131">
        <f>J76</f>
        <v>1779.6479999999999</v>
      </c>
      <c r="I102" s="131"/>
      <c r="J102" s="57"/>
      <c r="K102" s="24"/>
    </row>
    <row r="103" spans="2:11">
      <c r="B103" s="115" t="s">
        <v>147</v>
      </c>
      <c r="C103" s="130"/>
      <c r="D103" s="130"/>
      <c r="E103" s="130"/>
      <c r="F103" s="130"/>
      <c r="G103" s="130"/>
      <c r="H103" s="131">
        <f>J77</f>
        <v>335.93439999999998</v>
      </c>
      <c r="I103" s="131"/>
      <c r="J103" s="57"/>
      <c r="K103" s="24"/>
    </row>
    <row r="104" spans="2:11">
      <c r="B104" s="115" t="s">
        <v>148</v>
      </c>
      <c r="C104" s="130"/>
      <c r="D104" s="130"/>
      <c r="E104" s="130"/>
      <c r="F104" s="130"/>
      <c r="G104" s="130"/>
      <c r="H104" s="131">
        <f>J78</f>
        <v>0</v>
      </c>
      <c r="I104" s="131"/>
      <c r="J104" s="57"/>
      <c r="K104" s="24"/>
    </row>
    <row r="105" spans="2:11">
      <c r="B105" s="115" t="s">
        <v>149</v>
      </c>
      <c r="C105" s="130"/>
      <c r="D105" s="130"/>
      <c r="E105" s="130"/>
      <c r="F105" s="130"/>
      <c r="G105" s="130"/>
      <c r="H105" s="131">
        <f>J79</f>
        <v>1040.710893861554</v>
      </c>
      <c r="I105" s="131"/>
      <c r="J105" s="57"/>
      <c r="K105" s="24"/>
    </row>
    <row r="106" spans="2:11">
      <c r="B106" s="115" t="s">
        <v>176</v>
      </c>
      <c r="C106" s="130"/>
      <c r="D106" s="130"/>
      <c r="E106" s="130"/>
      <c r="F106" s="130"/>
      <c r="G106" s="130"/>
      <c r="H106" s="131">
        <f>H98</f>
        <v>524.5152120994419</v>
      </c>
      <c r="I106" s="131"/>
      <c r="J106" s="57"/>
      <c r="K106" s="24"/>
    </row>
    <row r="107" spans="2:11">
      <c r="B107" s="124" t="s">
        <v>172</v>
      </c>
      <c r="C107" s="125"/>
      <c r="D107" s="125"/>
      <c r="E107" s="125"/>
      <c r="F107" s="125"/>
      <c r="G107" s="125"/>
      <c r="H107" s="126">
        <f>SUM(H102:H106)</f>
        <v>3680.8085059609957</v>
      </c>
      <c r="I107" s="126"/>
      <c r="J107" s="57"/>
      <c r="K107" s="24"/>
    </row>
    <row r="108" spans="2:11">
      <c r="B108" s="127"/>
      <c r="C108" s="128"/>
      <c r="D108" s="128"/>
      <c r="E108" s="128"/>
      <c r="F108" s="128"/>
      <c r="G108" s="128"/>
      <c r="H108" s="128"/>
      <c r="I108" s="128"/>
      <c r="J108" s="129"/>
      <c r="K108" s="24"/>
    </row>
    <row r="109" spans="2:11">
      <c r="B109" s="118" t="s">
        <v>152</v>
      </c>
      <c r="C109" s="119"/>
      <c r="D109" s="119"/>
      <c r="E109" s="119"/>
      <c r="F109" s="119"/>
      <c r="G109" s="119"/>
      <c r="H109" s="119" t="s">
        <v>24</v>
      </c>
      <c r="I109" s="119"/>
      <c r="J109" s="57"/>
      <c r="K109" s="24"/>
    </row>
    <row r="110" spans="2:11">
      <c r="B110" s="118" t="s">
        <v>153</v>
      </c>
      <c r="C110" s="119"/>
      <c r="D110" s="119"/>
      <c r="E110" s="119"/>
      <c r="F110" s="36" t="s">
        <v>154</v>
      </c>
      <c r="G110" s="36" t="s">
        <v>155</v>
      </c>
      <c r="H110" s="119"/>
      <c r="I110" s="119"/>
      <c r="J110" s="57"/>
      <c r="K110" s="24"/>
    </row>
    <row r="111" spans="2:11">
      <c r="B111" s="115" t="s">
        <v>156</v>
      </c>
      <c r="C111" s="116"/>
      <c r="D111" s="116"/>
      <c r="E111" s="116"/>
      <c r="F111" s="37">
        <f>G6+G7</f>
        <v>1</v>
      </c>
      <c r="G111" s="38">
        <f>+H107/F111</f>
        <v>3680.8085059609957</v>
      </c>
      <c r="H111" s="117">
        <f>+F111*G111</f>
        <v>3680.8085059609957</v>
      </c>
      <c r="I111" s="117"/>
      <c r="J111" s="57"/>
      <c r="K111" s="24"/>
    </row>
    <row r="112" spans="2:11">
      <c r="B112" s="118" t="s">
        <v>157</v>
      </c>
      <c r="C112" s="119"/>
      <c r="D112" s="119"/>
      <c r="E112" s="119"/>
      <c r="F112" s="119"/>
      <c r="G112" s="119"/>
      <c r="H112" s="120">
        <f>+H111</f>
        <v>3680.8085059609957</v>
      </c>
      <c r="I112" s="120"/>
      <c r="J112" s="57"/>
      <c r="K112" s="24"/>
    </row>
    <row r="113" spans="2:11" ht="15.75" thickBot="1">
      <c r="B113" s="121" t="s">
        <v>158</v>
      </c>
      <c r="C113" s="122"/>
      <c r="D113" s="122"/>
      <c r="E113" s="122"/>
      <c r="F113" s="122"/>
      <c r="G113" s="122"/>
      <c r="H113" s="123">
        <f>H112*12</f>
        <v>44169.702071531952</v>
      </c>
      <c r="I113" s="123"/>
      <c r="J113" s="39"/>
      <c r="K113" s="40"/>
    </row>
    <row r="114" spans="2:11"/>
    <row r="115" spans="2:11"/>
    <row r="116" spans="2:11"/>
    <row r="117" spans="2:11" ht="33" hidden="1" customHeight="1"/>
    <row r="118" spans="2:11" ht="33" hidden="1" customHeight="1"/>
  </sheetData>
  <sheetProtection algorithmName="SHA-512" hashValue="51sF8yZDsp+/3w1AQ7/rdHftzJnr7xIhlP/kGSnJdIrs4PQNCR2Pr2n+j3WAVUI7h8SiukcRENIoGDH4P2r2sg==" saltValue="s0LlnZ+MeU4TH7SoEaj4eQ==" spinCount="100000" sheet="1" objects="1" scenarios="1"/>
  <protectedRanges>
    <protectedRange algorithmName="SHA-512" hashValue="fmLXqBbTOiZlbMv236VyWP47+fJZucYZiquNlQj/N9ONKT3pQCF+jgvywPgD/omnWdo1eAN5z7DMqmGCJaXnOA==" saltValue="rdnOqJQ4K6z46z1YHk/e4w==" spinCount="100000" sqref="H6" name="Intervalo1_1"/>
    <protectedRange algorithmName="SHA-512" hashValue="k8qMKHorOWOiGUjEQzj/o9qZPhGX84Mwa9tVj7bwWNVcpBtdEVmkPVuzzY0Twt43/ftKl8YkRAAH2Fn4jsLTkg==" saltValue="GUP9L+gkZFeuCb0LAoRJMw==" spinCount="100000" sqref="N19:O20" name="Intervalo4_3_1"/>
    <protectedRange algorithmName="SHA-512" hashValue="WqOapSOrsN1ZIylEeDg8qsMj3/Ei4DSu+yanIGPrB9mdgPDIIehqzbgeAAg8EWvIcWBY5VOT/h31EIMHRZGAMQ==" saltValue="+ug9f8pTOmSSZ2JyYuT7TA==" spinCount="100000" sqref="G85" name="Intervalo8_2_1"/>
    <protectedRange algorithmName="SHA-512" hashValue="bhbqRQLX8rgbvsG2EOjXKaPiwCv1gO5p9m4DlSaHzQPzQSj2JHWn9xeN2TbHSmmCrAcvR7H4sNdY7ES+wuefyg==" saltValue="v3eAT0tAxQOj7pSMAM0DcA==" spinCount="100000" sqref="G83" name="Intervalo7_2_1"/>
    <protectedRange algorithmName="SHA-512" hashValue="11zYvWi56RXEYTNfWa/zGnrLHzo8OTizHyypLoXUHCi0Dps7F+nOmoEcVfjPlv4v70f3kAkEpFKUUAY2/f+67w==" saltValue="j7ywFm4wbW9tRqNX/QIEOA==" spinCount="100000" sqref="H31" name="Intervalo6_2_1"/>
    <protectedRange algorithmName="SHA-512" hashValue="gyRvBn6GREc/NKHKDfuvGpyblZ5aiYhamHGreF6jJ+pPlBs43/MLCAargxzxtHTxjZ098vUO4cRlg8I0QojbGg==" saltValue="vL4FWZE1+znSFKfLmB/B2g==" spinCount="100000" sqref="C14:K15" name="Intervalo2"/>
    <protectedRange algorithmName="SHA-512" hashValue="Ah6xLASO/UwiSJvpQJuoNoNIo1mfdhLxEsO3FpD0BDF8AlUm+3TEdBDSiVe9ZIm4T7QqVXzZRl2L3m3Xs8wbfg==" saltValue="scGGcdxRv9YW5mFCeF0+XQ==" spinCount="100000" sqref="J24:K26" name="Intervalo5_2"/>
    <protectedRange algorithmName="SHA-512" hashValue="Ah6xLASO/UwiSJvpQJuoNoNIo1mfdhLxEsO3FpD0BDF8AlUm+3TEdBDSiVe9ZIm4T7QqVXzZRl2L3m3Xs8wbfg==" saltValue="scGGcdxRv9YW5mFCeF0+XQ==" spinCount="100000" sqref="C25:I25" name="Intervalo5_1_1_1"/>
    <protectedRange algorithmName="SHA-512" hashValue="Ah6xLASO/UwiSJvpQJuoNoNIo1mfdhLxEsO3FpD0BDF8AlUm+3TEdBDSiVe9ZIm4T7QqVXzZRl2L3m3Xs8wbfg==" saltValue="scGGcdxRv9YW5mFCeF0+XQ==" spinCount="100000" sqref="C26:I26" name="Intervalo5_1_2"/>
  </protectedRanges>
  <mergeCells count="255">
    <mergeCell ref="B2:I2"/>
    <mergeCell ref="J2:K5"/>
    <mergeCell ref="B3:G3"/>
    <mergeCell ref="H3:I3"/>
    <mergeCell ref="B4:I4"/>
    <mergeCell ref="B5:F5"/>
    <mergeCell ref="H5:I5"/>
    <mergeCell ref="B8:I8"/>
    <mergeCell ref="J8:K8"/>
    <mergeCell ref="B9:I9"/>
    <mergeCell ref="J9:K9"/>
    <mergeCell ref="B10:K10"/>
    <mergeCell ref="B11:K11"/>
    <mergeCell ref="B6:F6"/>
    <mergeCell ref="H6:I6"/>
    <mergeCell ref="J6:K6"/>
    <mergeCell ref="B7:F7"/>
    <mergeCell ref="H7:I7"/>
    <mergeCell ref="J7:K7"/>
    <mergeCell ref="B22:K22"/>
    <mergeCell ref="C23:I23"/>
    <mergeCell ref="J23:K23"/>
    <mergeCell ref="C24:I24"/>
    <mergeCell ref="J24:K24"/>
    <mergeCell ref="C25:I25"/>
    <mergeCell ref="J25:K25"/>
    <mergeCell ref="C19:F19"/>
    <mergeCell ref="H19:I19"/>
    <mergeCell ref="J19:K19"/>
    <mergeCell ref="C20:F20"/>
    <mergeCell ref="H20:I20"/>
    <mergeCell ref="B21:I21"/>
    <mergeCell ref="J21:K21"/>
    <mergeCell ref="C30:G30"/>
    <mergeCell ref="H30:I30"/>
    <mergeCell ref="J30:K30"/>
    <mergeCell ref="C31:G31"/>
    <mergeCell ref="H31:I31"/>
    <mergeCell ref="J31:K31"/>
    <mergeCell ref="C26:I26"/>
    <mergeCell ref="J26:K26"/>
    <mergeCell ref="B27:I27"/>
    <mergeCell ref="J27:K27"/>
    <mergeCell ref="B28:K28"/>
    <mergeCell ref="B29:J29"/>
    <mergeCell ref="C34:G34"/>
    <mergeCell ref="H34:I34"/>
    <mergeCell ref="J34:K34"/>
    <mergeCell ref="C35:G35"/>
    <mergeCell ref="H35:I35"/>
    <mergeCell ref="J35:K35"/>
    <mergeCell ref="C32:G32"/>
    <mergeCell ref="H32:I32"/>
    <mergeCell ref="J32:K32"/>
    <mergeCell ref="C33:G33"/>
    <mergeCell ref="H33:I33"/>
    <mergeCell ref="J33:K33"/>
    <mergeCell ref="C38:G38"/>
    <mergeCell ref="H38:I38"/>
    <mergeCell ref="J38:K38"/>
    <mergeCell ref="B39:G39"/>
    <mergeCell ref="H39:I39"/>
    <mergeCell ref="J39:K39"/>
    <mergeCell ref="C36:G36"/>
    <mergeCell ref="H36:I36"/>
    <mergeCell ref="J36:K36"/>
    <mergeCell ref="C37:G37"/>
    <mergeCell ref="H37:I37"/>
    <mergeCell ref="J37:K37"/>
    <mergeCell ref="C42:G42"/>
    <mergeCell ref="H42:I42"/>
    <mergeCell ref="J42:K42"/>
    <mergeCell ref="B43:G43"/>
    <mergeCell ref="H43:I43"/>
    <mergeCell ref="J43:K43"/>
    <mergeCell ref="C40:G40"/>
    <mergeCell ref="H40:I40"/>
    <mergeCell ref="J40:K40"/>
    <mergeCell ref="C41:G41"/>
    <mergeCell ref="H41:I41"/>
    <mergeCell ref="J41:K41"/>
    <mergeCell ref="C46:G46"/>
    <mergeCell ref="H46:I46"/>
    <mergeCell ref="J46:K46"/>
    <mergeCell ref="B47:G47"/>
    <mergeCell ref="H47:I47"/>
    <mergeCell ref="J47:K47"/>
    <mergeCell ref="C44:G44"/>
    <mergeCell ref="H44:I44"/>
    <mergeCell ref="J44:K44"/>
    <mergeCell ref="C45:G45"/>
    <mergeCell ref="H45:I45"/>
    <mergeCell ref="J45:K45"/>
    <mergeCell ref="C50:G50"/>
    <mergeCell ref="H50:I50"/>
    <mergeCell ref="J50:K50"/>
    <mergeCell ref="C51:G51"/>
    <mergeCell ref="H51:I51"/>
    <mergeCell ref="J51:K51"/>
    <mergeCell ref="C48:G48"/>
    <mergeCell ref="H48:I48"/>
    <mergeCell ref="J48:K48"/>
    <mergeCell ref="C49:G49"/>
    <mergeCell ref="H49:I49"/>
    <mergeCell ref="J49:K49"/>
    <mergeCell ref="C54:G54"/>
    <mergeCell ref="H54:I54"/>
    <mergeCell ref="J54:K54"/>
    <mergeCell ref="B55:G55"/>
    <mergeCell ref="H55:I55"/>
    <mergeCell ref="J55:K55"/>
    <mergeCell ref="C52:G52"/>
    <mergeCell ref="H52:I52"/>
    <mergeCell ref="J52:K52"/>
    <mergeCell ref="C53:G53"/>
    <mergeCell ref="H53:I53"/>
    <mergeCell ref="J53:K53"/>
    <mergeCell ref="C59:G59"/>
    <mergeCell ref="H59:I59"/>
    <mergeCell ref="J59:K59"/>
    <mergeCell ref="C60:G60"/>
    <mergeCell ref="H60:I60"/>
    <mergeCell ref="J60:K60"/>
    <mergeCell ref="B56:K56"/>
    <mergeCell ref="C57:G57"/>
    <mergeCell ref="H57:I57"/>
    <mergeCell ref="J57:K57"/>
    <mergeCell ref="C58:G58"/>
    <mergeCell ref="H58:I58"/>
    <mergeCell ref="J58:K58"/>
    <mergeCell ref="B63:G63"/>
    <mergeCell ref="H63:I63"/>
    <mergeCell ref="J63:K63"/>
    <mergeCell ref="C64:G64"/>
    <mergeCell ref="H64:I64"/>
    <mergeCell ref="J64:K64"/>
    <mergeCell ref="C61:G61"/>
    <mergeCell ref="H61:I61"/>
    <mergeCell ref="J61:K61"/>
    <mergeCell ref="C62:G62"/>
    <mergeCell ref="H62:I62"/>
    <mergeCell ref="J62:K62"/>
    <mergeCell ref="C67:G67"/>
    <mergeCell ref="H67:I67"/>
    <mergeCell ref="J67:K67"/>
    <mergeCell ref="C68:G68"/>
    <mergeCell ref="H68:I68"/>
    <mergeCell ref="J68:K68"/>
    <mergeCell ref="B65:G65"/>
    <mergeCell ref="H65:I65"/>
    <mergeCell ref="J65:K65"/>
    <mergeCell ref="C66:G66"/>
    <mergeCell ref="H66:I66"/>
    <mergeCell ref="J66:K66"/>
    <mergeCell ref="C71:G71"/>
    <mergeCell ref="H71:I71"/>
    <mergeCell ref="J71:K71"/>
    <mergeCell ref="B72:G72"/>
    <mergeCell ref="H72:I72"/>
    <mergeCell ref="J72:K72"/>
    <mergeCell ref="C69:G69"/>
    <mergeCell ref="H69:I69"/>
    <mergeCell ref="J69:K69"/>
    <mergeCell ref="C70:G70"/>
    <mergeCell ref="H70:I70"/>
    <mergeCell ref="J70:K70"/>
    <mergeCell ref="B79:I79"/>
    <mergeCell ref="B80:I80"/>
    <mergeCell ref="C82:F82"/>
    <mergeCell ref="H82:I82"/>
    <mergeCell ref="C83:F83"/>
    <mergeCell ref="H83:I83"/>
    <mergeCell ref="B73:J73"/>
    <mergeCell ref="B74:J74"/>
    <mergeCell ref="B75:K75"/>
    <mergeCell ref="B76:I76"/>
    <mergeCell ref="B77:I77"/>
    <mergeCell ref="B78:I78"/>
    <mergeCell ref="B87:I87"/>
    <mergeCell ref="B88:H88"/>
    <mergeCell ref="B89:D90"/>
    <mergeCell ref="E89:E90"/>
    <mergeCell ref="F89:H89"/>
    <mergeCell ref="I89:I90"/>
    <mergeCell ref="F90:H90"/>
    <mergeCell ref="B84:F84"/>
    <mergeCell ref="G84:I84"/>
    <mergeCell ref="C85:F85"/>
    <mergeCell ref="H85:I85"/>
    <mergeCell ref="B86:F86"/>
    <mergeCell ref="G86:I86"/>
    <mergeCell ref="C96:F96"/>
    <mergeCell ref="H96:I96"/>
    <mergeCell ref="C97:F97"/>
    <mergeCell ref="H97:I97"/>
    <mergeCell ref="B98:G98"/>
    <mergeCell ref="H98:I98"/>
    <mergeCell ref="C91:F91"/>
    <mergeCell ref="H91:I91"/>
    <mergeCell ref="H92:I92"/>
    <mergeCell ref="C93:F93"/>
    <mergeCell ref="H93:I93"/>
    <mergeCell ref="C94:F94"/>
    <mergeCell ref="H94:I94"/>
    <mergeCell ref="C95:F95"/>
    <mergeCell ref="H95:I95"/>
    <mergeCell ref="B104:G104"/>
    <mergeCell ref="H104:I104"/>
    <mergeCell ref="B105:G105"/>
    <mergeCell ref="H105:I105"/>
    <mergeCell ref="B106:G106"/>
    <mergeCell ref="H106:I106"/>
    <mergeCell ref="B99:J100"/>
    <mergeCell ref="B101:G101"/>
    <mergeCell ref="H101:I101"/>
    <mergeCell ref="B102:G102"/>
    <mergeCell ref="H102:I102"/>
    <mergeCell ref="B103:G103"/>
    <mergeCell ref="H103:I103"/>
    <mergeCell ref="B111:E111"/>
    <mergeCell ref="H111:I111"/>
    <mergeCell ref="B112:G112"/>
    <mergeCell ref="H112:I112"/>
    <mergeCell ref="B113:G113"/>
    <mergeCell ref="H113:I113"/>
    <mergeCell ref="B107:G107"/>
    <mergeCell ref="H107:I107"/>
    <mergeCell ref="B108:J108"/>
    <mergeCell ref="B109:G109"/>
    <mergeCell ref="H109:I110"/>
    <mergeCell ref="B110:E110"/>
    <mergeCell ref="M5:N6"/>
    <mergeCell ref="R17:R18"/>
    <mergeCell ref="S17:S18"/>
    <mergeCell ref="J20:K20"/>
    <mergeCell ref="C15:I15"/>
    <mergeCell ref="J15:K15"/>
    <mergeCell ref="B16:I16"/>
    <mergeCell ref="M16:S16"/>
    <mergeCell ref="B17:K17"/>
    <mergeCell ref="M17:M18"/>
    <mergeCell ref="N17:N18"/>
    <mergeCell ref="O17:O18"/>
    <mergeCell ref="P17:P18"/>
    <mergeCell ref="Q17:Q18"/>
    <mergeCell ref="J16:K16"/>
    <mergeCell ref="C18:F18"/>
    <mergeCell ref="H18:I18"/>
    <mergeCell ref="J18:K18"/>
    <mergeCell ref="C12:I12"/>
    <mergeCell ref="J12:K12"/>
    <mergeCell ref="C13:I13"/>
    <mergeCell ref="J13:K13"/>
    <mergeCell ref="J14:K14"/>
    <mergeCell ref="C14:I14"/>
  </mergeCells>
  <dataValidations count="2">
    <dataValidation type="list" allowBlank="1" showInputMessage="1" showErrorMessage="1" sqref="H3:I3" xr:uid="{00000000-0002-0000-0C00-000000000000}">
      <formula1>$V$34:$V$36</formula1>
    </dataValidation>
    <dataValidation allowBlank="1" showInputMessage="1" showErrorMessage="1" prompt="Preencher aqui apenas se o serviço for tributado pelo SIMPLES NACIONAL." sqref="G95" xr:uid="{00000000-0002-0000-0C00-000001000000}"/>
  </dataValidation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19"/>
  <sheetViews>
    <sheetView showGridLines="0" workbookViewId="0">
      <selection activeCell="M99" sqref="M99"/>
    </sheetView>
  </sheetViews>
  <sheetFormatPr defaultColWidth="0" defaultRowHeight="0" customHeight="1" zeroHeight="1"/>
  <cols>
    <col min="1" max="1" width="4" customWidth="1"/>
    <col min="2" max="5" width="9.140625" customWidth="1"/>
    <col min="6" max="6" width="19.28515625" customWidth="1"/>
    <col min="7" max="7" width="15.7109375" bestFit="1" customWidth="1"/>
    <col min="8" max="8" width="9.140625" customWidth="1"/>
    <col min="9" max="9" width="22" customWidth="1"/>
    <col min="10" max="10" width="20.28515625" customWidth="1"/>
    <col min="11" max="11" width="0.140625" customWidth="1"/>
    <col min="12" max="12" width="10.5703125" bestFit="1" customWidth="1"/>
    <col min="13" max="13" width="20.140625" customWidth="1"/>
    <col min="14" max="14" width="12.28515625" customWidth="1"/>
    <col min="15" max="15" width="13" bestFit="1" customWidth="1"/>
    <col min="16" max="16" width="10.5703125" bestFit="1" customWidth="1"/>
    <col min="17" max="17" width="10.140625" bestFit="1" customWidth="1"/>
    <col min="18" max="16384" width="9.140625" hidden="1"/>
  </cols>
  <sheetData>
    <row r="1" spans="2:17" ht="15.75" thickBot="1"/>
    <row r="2" spans="2:17" ht="15">
      <c r="B2" s="263" t="s">
        <v>23</v>
      </c>
      <c r="C2" s="264"/>
      <c r="D2" s="264"/>
      <c r="E2" s="264"/>
      <c r="F2" s="264"/>
      <c r="G2" s="264"/>
      <c r="H2" s="264"/>
      <c r="I2" s="265"/>
      <c r="J2" s="266" t="s">
        <v>24</v>
      </c>
      <c r="K2" s="267"/>
      <c r="M2" s="1" t="s">
        <v>25</v>
      </c>
    </row>
    <row r="3" spans="2:17" ht="15">
      <c r="B3" s="272" t="s">
        <v>26</v>
      </c>
      <c r="C3" s="273"/>
      <c r="D3" s="273"/>
      <c r="E3" s="273"/>
      <c r="F3" s="273"/>
      <c r="G3" s="273"/>
      <c r="H3" s="274" t="s">
        <v>27</v>
      </c>
      <c r="I3" s="275"/>
      <c r="J3" s="268"/>
      <c r="K3" s="269"/>
      <c r="M3" s="1"/>
    </row>
    <row r="4" spans="2:17" ht="35.25" customHeight="1">
      <c r="B4" s="276" t="s">
        <v>28</v>
      </c>
      <c r="C4" s="277"/>
      <c r="D4" s="277"/>
      <c r="E4" s="277"/>
      <c r="F4" s="277"/>
      <c r="G4" s="277"/>
      <c r="H4" s="277"/>
      <c r="I4" s="278"/>
      <c r="J4" s="268"/>
      <c r="K4" s="269"/>
      <c r="M4" s="1"/>
    </row>
    <row r="5" spans="2:17" ht="15" customHeight="1">
      <c r="B5" s="279" t="s">
        <v>29</v>
      </c>
      <c r="C5" s="128"/>
      <c r="D5" s="128"/>
      <c r="E5" s="128"/>
      <c r="F5" s="129"/>
      <c r="G5" s="2" t="s">
        <v>30</v>
      </c>
      <c r="H5" s="280" t="s">
        <v>31</v>
      </c>
      <c r="I5" s="281"/>
      <c r="J5" s="270"/>
      <c r="K5" s="271"/>
      <c r="M5" s="114" t="s">
        <v>32</v>
      </c>
      <c r="N5" s="114"/>
    </row>
    <row r="6" spans="2:17" ht="15">
      <c r="B6" s="257" t="s">
        <v>33</v>
      </c>
      <c r="C6" s="258"/>
      <c r="D6" s="258"/>
      <c r="E6" s="258"/>
      <c r="F6" s="259"/>
      <c r="G6" s="3">
        <v>1</v>
      </c>
      <c r="H6" s="260">
        <v>9350</v>
      </c>
      <c r="I6" s="261"/>
      <c r="J6" s="197">
        <f>G6*H6</f>
        <v>9350</v>
      </c>
      <c r="K6" s="198"/>
      <c r="M6" s="114"/>
      <c r="N6" s="114"/>
    </row>
    <row r="7" spans="2:17" ht="15">
      <c r="B7" s="262"/>
      <c r="C7" s="128"/>
      <c r="D7" s="128"/>
      <c r="E7" s="128"/>
      <c r="F7" s="129"/>
      <c r="G7" s="4"/>
      <c r="H7" s="260"/>
      <c r="I7" s="261"/>
      <c r="J7" s="197">
        <f t="shared" ref="J7" si="0">G7*H7</f>
        <v>0</v>
      </c>
      <c r="K7" s="198"/>
      <c r="L7" s="5"/>
    </row>
    <row r="8" spans="2:17" ht="15">
      <c r="B8" s="294" t="s">
        <v>34</v>
      </c>
      <c r="C8" s="295"/>
      <c r="D8" s="295"/>
      <c r="E8" s="295"/>
      <c r="F8" s="295"/>
      <c r="G8" s="295"/>
      <c r="H8" s="295"/>
      <c r="I8" s="296"/>
      <c r="J8" s="204">
        <f>SUM(J6:J7)</f>
        <v>9350</v>
      </c>
      <c r="K8" s="247"/>
      <c r="L8" s="5"/>
    </row>
    <row r="9" spans="2:17" ht="15">
      <c r="B9" s="297" t="s">
        <v>35</v>
      </c>
      <c r="C9" s="200"/>
      <c r="D9" s="200"/>
      <c r="E9" s="200"/>
      <c r="F9" s="200"/>
      <c r="G9" s="200"/>
      <c r="H9" s="200"/>
      <c r="I9" s="201"/>
      <c r="J9" s="204">
        <f>J8*12</f>
        <v>112200</v>
      </c>
      <c r="K9" s="247"/>
    </row>
    <row r="10" spans="2:17" ht="15">
      <c r="B10" s="248" t="s">
        <v>36</v>
      </c>
      <c r="C10" s="249"/>
      <c r="D10" s="249"/>
      <c r="E10" s="249"/>
      <c r="F10" s="249"/>
      <c r="G10" s="249"/>
      <c r="H10" s="249"/>
      <c r="I10" s="249"/>
      <c r="J10" s="249"/>
      <c r="K10" s="250"/>
    </row>
    <row r="11" spans="2:17" ht="33" customHeight="1">
      <c r="B11" s="213" t="s">
        <v>37</v>
      </c>
      <c r="C11" s="214"/>
      <c r="D11" s="214"/>
      <c r="E11" s="214"/>
      <c r="F11" s="214"/>
      <c r="G11" s="214"/>
      <c r="H11" s="214"/>
      <c r="I11" s="214"/>
      <c r="J11" s="214"/>
      <c r="K11" s="215"/>
      <c r="M11" s="6"/>
    </row>
    <row r="12" spans="2:17" ht="15">
      <c r="B12" s="7" t="s">
        <v>38</v>
      </c>
      <c r="C12" s="177" t="s">
        <v>39</v>
      </c>
      <c r="D12" s="128"/>
      <c r="E12" s="128"/>
      <c r="F12" s="128"/>
      <c r="G12" s="128"/>
      <c r="H12" s="128"/>
      <c r="I12" s="129"/>
      <c r="J12" s="282" t="s">
        <v>40</v>
      </c>
      <c r="K12" s="283"/>
    </row>
    <row r="13" spans="2:17" ht="15">
      <c r="B13" s="8" t="s">
        <v>41</v>
      </c>
      <c r="C13" s="284" t="s">
        <v>42</v>
      </c>
      <c r="D13" s="285"/>
      <c r="E13" s="285"/>
      <c r="F13" s="285"/>
      <c r="G13" s="285"/>
      <c r="H13" s="285"/>
      <c r="I13" s="286"/>
      <c r="J13" s="287">
        <f>J8</f>
        <v>9350</v>
      </c>
      <c r="K13" s="288"/>
    </row>
    <row r="14" spans="2:17" ht="15">
      <c r="B14" s="23" t="s">
        <v>43</v>
      </c>
      <c r="C14" s="292" t="s">
        <v>44</v>
      </c>
      <c r="D14" s="292"/>
      <c r="E14" s="292"/>
      <c r="F14" s="292"/>
      <c r="G14" s="292"/>
      <c r="H14" s="292"/>
      <c r="I14" s="293"/>
      <c r="J14" s="251" t="s">
        <v>45</v>
      </c>
      <c r="K14" s="253"/>
    </row>
    <row r="15" spans="2:17" ht="15">
      <c r="B15" s="233" t="s">
        <v>46</v>
      </c>
      <c r="C15" s="289"/>
      <c r="D15" s="289"/>
      <c r="E15" s="289"/>
      <c r="F15" s="289"/>
      <c r="G15" s="289"/>
      <c r="H15" s="289"/>
      <c r="I15" s="290"/>
      <c r="J15" s="236">
        <f>SUM(J13:J14)</f>
        <v>9350</v>
      </c>
      <c r="K15" s="291"/>
      <c r="M15" s="254"/>
      <c r="N15" s="254"/>
      <c r="O15" s="254"/>
      <c r="P15" s="254"/>
      <c r="Q15" s="254"/>
    </row>
    <row r="16" spans="2:17" ht="46.5" customHeight="1">
      <c r="B16" s="213" t="s">
        <v>47</v>
      </c>
      <c r="C16" s="214"/>
      <c r="D16" s="214"/>
      <c r="E16" s="214"/>
      <c r="F16" s="214"/>
      <c r="G16" s="214"/>
      <c r="H16" s="214"/>
      <c r="I16" s="214"/>
      <c r="J16" s="214"/>
      <c r="K16" s="215"/>
      <c r="M16" s="255"/>
      <c r="N16" s="255"/>
      <c r="O16" s="255"/>
      <c r="P16" s="255"/>
      <c r="Q16" s="256"/>
    </row>
    <row r="17" spans="2:17" ht="15">
      <c r="B17" s="7" t="s">
        <v>48</v>
      </c>
      <c r="C17" s="177" t="s">
        <v>49</v>
      </c>
      <c r="D17" s="128"/>
      <c r="E17" s="128"/>
      <c r="F17" s="129"/>
      <c r="G17" s="9" t="s">
        <v>30</v>
      </c>
      <c r="H17" s="177" t="s">
        <v>50</v>
      </c>
      <c r="I17" s="129"/>
      <c r="J17" s="177" t="s">
        <v>51</v>
      </c>
      <c r="K17" s="206"/>
      <c r="M17" s="255"/>
      <c r="N17" s="255"/>
      <c r="O17" s="255"/>
      <c r="P17" s="255"/>
      <c r="Q17" s="256"/>
    </row>
    <row r="18" spans="2:17" ht="15">
      <c r="B18" s="8" t="s">
        <v>41</v>
      </c>
      <c r="C18" s="221" t="s">
        <v>52</v>
      </c>
      <c r="D18" s="214"/>
      <c r="E18" s="214"/>
      <c r="F18" s="222"/>
      <c r="G18" s="11">
        <v>1</v>
      </c>
      <c r="H18" s="251">
        <f>24*30</f>
        <v>720</v>
      </c>
      <c r="I18" s="252"/>
      <c r="J18" s="251">
        <f t="shared" ref="J18" si="1">H18*G18</f>
        <v>720</v>
      </c>
      <c r="K18" s="253"/>
      <c r="M18" s="52"/>
      <c r="N18" s="52"/>
      <c r="O18" s="50"/>
      <c r="P18" s="51"/>
      <c r="Q18" s="53"/>
    </row>
    <row r="19" spans="2:17" ht="15">
      <c r="B19" s="49" t="s">
        <v>43</v>
      </c>
      <c r="C19" s="152" t="s">
        <v>44</v>
      </c>
      <c r="D19" s="153"/>
      <c r="E19" s="153"/>
      <c r="F19" s="154"/>
      <c r="G19" s="11"/>
      <c r="H19" s="245" t="s">
        <v>45</v>
      </c>
      <c r="I19" s="246"/>
      <c r="J19" s="107" t="str">
        <f>H19</f>
        <v>R$</v>
      </c>
      <c r="K19" s="58"/>
      <c r="M19" s="41"/>
      <c r="N19" s="41"/>
      <c r="O19" s="50"/>
      <c r="Q19" s="48"/>
    </row>
    <row r="20" spans="2:17" ht="15">
      <c r="B20" s="233" t="s">
        <v>53</v>
      </c>
      <c r="C20" s="234"/>
      <c r="D20" s="234"/>
      <c r="E20" s="234"/>
      <c r="F20" s="234"/>
      <c r="G20" s="234"/>
      <c r="H20" s="234"/>
      <c r="I20" s="235"/>
      <c r="J20" s="236">
        <f>SUM(J18:J19)</f>
        <v>720</v>
      </c>
      <c r="K20" s="237"/>
    </row>
    <row r="21" spans="2:17" ht="40.5" customHeight="1">
      <c r="B21" s="213" t="s">
        <v>54</v>
      </c>
      <c r="C21" s="240"/>
      <c r="D21" s="240"/>
      <c r="E21" s="240"/>
      <c r="F21" s="240"/>
      <c r="G21" s="240"/>
      <c r="H21" s="240"/>
      <c r="I21" s="240"/>
      <c r="J21" s="240"/>
      <c r="K21" s="241"/>
    </row>
    <row r="22" spans="2:17" ht="15">
      <c r="B22" s="8" t="s">
        <v>55</v>
      </c>
      <c r="C22" s="141" t="s">
        <v>56</v>
      </c>
      <c r="D22" s="182"/>
      <c r="E22" s="182"/>
      <c r="F22" s="182"/>
      <c r="G22" s="182"/>
      <c r="H22" s="182"/>
      <c r="I22" s="183"/>
      <c r="J22" s="177" t="s">
        <v>51</v>
      </c>
      <c r="K22" s="206"/>
    </row>
    <row r="23" spans="2:17" ht="15">
      <c r="B23" s="8" t="s">
        <v>41</v>
      </c>
      <c r="C23" s="144" t="s">
        <v>57</v>
      </c>
      <c r="D23" s="182"/>
      <c r="E23" s="182"/>
      <c r="F23" s="182"/>
      <c r="G23" s="182"/>
      <c r="H23" s="182"/>
      <c r="I23" s="183"/>
      <c r="J23" s="112">
        <v>0</v>
      </c>
      <c r="K23" s="113"/>
    </row>
    <row r="24" spans="2:17" ht="52.5" customHeight="1">
      <c r="B24" s="8" t="s">
        <v>43</v>
      </c>
      <c r="C24" s="242" t="s">
        <v>58</v>
      </c>
      <c r="D24" s="243"/>
      <c r="E24" s="243"/>
      <c r="F24" s="243"/>
      <c r="G24" s="243"/>
      <c r="H24" s="243"/>
      <c r="I24" s="244"/>
      <c r="J24" s="112">
        <v>0</v>
      </c>
      <c r="K24" s="113"/>
    </row>
    <row r="25" spans="2:17" ht="52.5" customHeight="1">
      <c r="B25" s="8" t="s">
        <v>59</v>
      </c>
      <c r="C25" s="242" t="s">
        <v>60</v>
      </c>
      <c r="D25" s="243"/>
      <c r="E25" s="243"/>
      <c r="F25" s="243"/>
      <c r="G25" s="243"/>
      <c r="H25" s="243"/>
      <c r="I25" s="244"/>
      <c r="J25" s="112">
        <v>0</v>
      </c>
      <c r="K25" s="113"/>
    </row>
    <row r="26" spans="2:17" ht="15">
      <c r="B26" s="233" t="s">
        <v>61</v>
      </c>
      <c r="C26" s="234"/>
      <c r="D26" s="234"/>
      <c r="E26" s="234"/>
      <c r="F26" s="234"/>
      <c r="G26" s="234"/>
      <c r="H26" s="234"/>
      <c r="I26" s="235"/>
      <c r="J26" s="236">
        <f>SUM(J23:J25)</f>
        <v>0</v>
      </c>
      <c r="K26" s="237"/>
    </row>
    <row r="27" spans="2:17" ht="56.25" customHeight="1">
      <c r="B27" s="213" t="s">
        <v>62</v>
      </c>
      <c r="C27" s="214"/>
      <c r="D27" s="214"/>
      <c r="E27" s="214"/>
      <c r="F27" s="214"/>
      <c r="G27" s="214"/>
      <c r="H27" s="214"/>
      <c r="I27" s="214"/>
      <c r="J27" s="214"/>
      <c r="K27" s="215"/>
    </row>
    <row r="28" spans="2:17" ht="15">
      <c r="B28" s="238" t="s">
        <v>63</v>
      </c>
      <c r="C28" s="239"/>
      <c r="D28" s="239"/>
      <c r="E28" s="239"/>
      <c r="F28" s="239"/>
      <c r="G28" s="239"/>
      <c r="H28" s="239"/>
      <c r="I28" s="239"/>
      <c r="J28" s="239"/>
      <c r="K28" s="106"/>
    </row>
    <row r="29" spans="2:17" ht="15">
      <c r="B29" s="18" t="s">
        <v>64</v>
      </c>
      <c r="C29" s="177" t="s">
        <v>65</v>
      </c>
      <c r="D29" s="128"/>
      <c r="E29" s="128"/>
      <c r="F29" s="128"/>
      <c r="G29" s="129"/>
      <c r="H29" s="232">
        <f>H38</f>
        <v>0.33800000000000008</v>
      </c>
      <c r="I29" s="129"/>
      <c r="J29" s="177" t="s">
        <v>40</v>
      </c>
      <c r="K29" s="206"/>
    </row>
    <row r="30" spans="2:17" ht="15">
      <c r="B30" s="19" t="s">
        <v>41</v>
      </c>
      <c r="C30" s="144" t="s">
        <v>66</v>
      </c>
      <c r="D30" s="182"/>
      <c r="E30" s="182"/>
      <c r="F30" s="182"/>
      <c r="G30" s="183"/>
      <c r="H30" s="211">
        <v>0.2</v>
      </c>
      <c r="I30" s="212"/>
      <c r="J30" s="197">
        <f>H30*J13</f>
        <v>1870</v>
      </c>
      <c r="K30" s="198"/>
    </row>
    <row r="31" spans="2:17" ht="15">
      <c r="B31" s="23" t="s">
        <v>43</v>
      </c>
      <c r="C31" s="144" t="s">
        <v>67</v>
      </c>
      <c r="D31" s="182"/>
      <c r="E31" s="182"/>
      <c r="F31" s="182"/>
      <c r="G31" s="183"/>
      <c r="H31" s="211">
        <v>1.4999999999999999E-2</v>
      </c>
      <c r="I31" s="212"/>
      <c r="J31" s="197">
        <f>H31*J13</f>
        <v>140.25</v>
      </c>
      <c r="K31" s="198"/>
    </row>
    <row r="32" spans="2:17" ht="15">
      <c r="B32" s="23" t="s">
        <v>59</v>
      </c>
      <c r="C32" s="144" t="s">
        <v>68</v>
      </c>
      <c r="D32" s="182"/>
      <c r="E32" s="182"/>
      <c r="F32" s="182"/>
      <c r="G32" s="183"/>
      <c r="H32" s="211">
        <v>0.01</v>
      </c>
      <c r="I32" s="212"/>
      <c r="J32" s="197">
        <f>H32*J13</f>
        <v>93.5</v>
      </c>
      <c r="K32" s="198"/>
    </row>
    <row r="33" spans="2:20" ht="15">
      <c r="B33" s="23" t="s">
        <v>69</v>
      </c>
      <c r="C33" s="144" t="s">
        <v>70</v>
      </c>
      <c r="D33" s="182"/>
      <c r="E33" s="182"/>
      <c r="F33" s="182"/>
      <c r="G33" s="183"/>
      <c r="H33" s="211">
        <v>2E-3</v>
      </c>
      <c r="I33" s="212"/>
      <c r="J33" s="197">
        <f>H33*J13</f>
        <v>18.7</v>
      </c>
      <c r="K33" s="198"/>
      <c r="T33" t="s">
        <v>27</v>
      </c>
    </row>
    <row r="34" spans="2:20" ht="15">
      <c r="B34" s="23" t="s">
        <v>71</v>
      </c>
      <c r="C34" s="144" t="s">
        <v>72</v>
      </c>
      <c r="D34" s="182"/>
      <c r="E34" s="182"/>
      <c r="F34" s="182"/>
      <c r="G34" s="183"/>
      <c r="H34" s="211">
        <v>2.5000000000000001E-2</v>
      </c>
      <c r="I34" s="212"/>
      <c r="J34" s="197">
        <f>H34*J13</f>
        <v>233.75</v>
      </c>
      <c r="K34" s="198"/>
      <c r="T34" t="s">
        <v>73</v>
      </c>
    </row>
    <row r="35" spans="2:20" ht="15">
      <c r="B35" s="23" t="s">
        <v>74</v>
      </c>
      <c r="C35" s="144" t="s">
        <v>75</v>
      </c>
      <c r="D35" s="182"/>
      <c r="E35" s="182"/>
      <c r="F35" s="182"/>
      <c r="G35" s="183"/>
      <c r="H35" s="211">
        <v>0.08</v>
      </c>
      <c r="I35" s="212"/>
      <c r="J35" s="197">
        <f>H35*J13</f>
        <v>748</v>
      </c>
      <c r="K35" s="198"/>
      <c r="T35" t="s">
        <v>76</v>
      </c>
    </row>
    <row r="36" spans="2:20" ht="15">
      <c r="B36" s="23" t="s">
        <v>77</v>
      </c>
      <c r="C36" s="144" t="s">
        <v>78</v>
      </c>
      <c r="D36" s="182"/>
      <c r="E36" s="182"/>
      <c r="F36" s="182"/>
      <c r="G36" s="183"/>
      <c r="H36" s="230"/>
      <c r="I36" s="231"/>
      <c r="J36" s="197">
        <f>H36*J13</f>
        <v>0</v>
      </c>
      <c r="K36" s="198"/>
    </row>
    <row r="37" spans="2:20" ht="15">
      <c r="B37" s="23" t="s">
        <v>79</v>
      </c>
      <c r="C37" s="144" t="s">
        <v>80</v>
      </c>
      <c r="D37" s="182"/>
      <c r="E37" s="182"/>
      <c r="F37" s="182"/>
      <c r="G37" s="183"/>
      <c r="H37" s="211">
        <v>6.0000000000000001E-3</v>
      </c>
      <c r="I37" s="212"/>
      <c r="J37" s="197">
        <f>H37*J13</f>
        <v>56.1</v>
      </c>
      <c r="K37" s="198"/>
    </row>
    <row r="38" spans="2:20" ht="15">
      <c r="B38" s="199" t="s">
        <v>81</v>
      </c>
      <c r="C38" s="200"/>
      <c r="D38" s="200"/>
      <c r="E38" s="200"/>
      <c r="F38" s="200"/>
      <c r="G38" s="201"/>
      <c r="H38" s="202">
        <f>SUM(H30:H37)</f>
        <v>0.33800000000000008</v>
      </c>
      <c r="I38" s="203"/>
      <c r="J38" s="204">
        <f>SUM(J30:J37)</f>
        <v>3160.2999999999997</v>
      </c>
      <c r="K38" s="205"/>
    </row>
    <row r="39" spans="2:20" ht="15">
      <c r="B39" s="18" t="s">
        <v>82</v>
      </c>
      <c r="C39" s="177" t="s">
        <v>83</v>
      </c>
      <c r="D39" s="128"/>
      <c r="E39" s="128"/>
      <c r="F39" s="128"/>
      <c r="G39" s="129"/>
      <c r="H39" s="177" t="s">
        <v>84</v>
      </c>
      <c r="I39" s="129"/>
      <c r="J39" s="177" t="s">
        <v>40</v>
      </c>
      <c r="K39" s="206"/>
    </row>
    <row r="40" spans="2:20" ht="15">
      <c r="B40" s="19" t="s">
        <v>41</v>
      </c>
      <c r="C40" s="144" t="s">
        <v>85</v>
      </c>
      <c r="D40" s="182"/>
      <c r="E40" s="182"/>
      <c r="F40" s="182"/>
      <c r="G40" s="183"/>
      <c r="H40" s="218">
        <v>8.3299999999999999E-2</v>
      </c>
      <c r="I40" s="219"/>
      <c r="J40" s="197">
        <f>H40*J13</f>
        <v>778.85500000000002</v>
      </c>
      <c r="K40" s="198"/>
    </row>
    <row r="41" spans="2:20" ht="15">
      <c r="B41" s="8" t="s">
        <v>41</v>
      </c>
      <c r="C41" s="223" t="s">
        <v>86</v>
      </c>
      <c r="D41" s="224"/>
      <c r="E41" s="224"/>
      <c r="F41" s="224"/>
      <c r="G41" s="225"/>
      <c r="H41" s="226">
        <v>1.4E-2</v>
      </c>
      <c r="I41" s="227"/>
      <c r="J41" s="228">
        <f>H41*J15</f>
        <v>130.9</v>
      </c>
      <c r="K41" s="229"/>
    </row>
    <row r="42" spans="2:20" ht="15">
      <c r="B42" s="199" t="s">
        <v>87</v>
      </c>
      <c r="C42" s="200"/>
      <c r="D42" s="200"/>
      <c r="E42" s="200"/>
      <c r="F42" s="200"/>
      <c r="G42" s="201"/>
      <c r="H42" s="202">
        <f>H40+H41</f>
        <v>9.7299999999999998E-2</v>
      </c>
      <c r="I42" s="203"/>
      <c r="J42" s="204">
        <f>J40+J41</f>
        <v>909.755</v>
      </c>
      <c r="K42" s="205"/>
    </row>
    <row r="43" spans="2:20" ht="15">
      <c r="B43" s="18" t="s">
        <v>88</v>
      </c>
      <c r="C43" s="177" t="s">
        <v>83</v>
      </c>
      <c r="D43" s="128"/>
      <c r="E43" s="128"/>
      <c r="F43" s="128"/>
      <c r="G43" s="129"/>
      <c r="H43" s="177" t="s">
        <v>84</v>
      </c>
      <c r="I43" s="129"/>
      <c r="J43" s="177" t="s">
        <v>40</v>
      </c>
      <c r="K43" s="206"/>
    </row>
    <row r="44" spans="2:20" ht="15">
      <c r="B44" s="19" t="s">
        <v>41</v>
      </c>
      <c r="C44" s="144" t="s">
        <v>89</v>
      </c>
      <c r="D44" s="182"/>
      <c r="E44" s="182"/>
      <c r="F44" s="182"/>
      <c r="G44" s="183"/>
      <c r="H44" s="211">
        <v>6.4999999999999997E-3</v>
      </c>
      <c r="I44" s="212"/>
      <c r="J44" s="197">
        <f>H44*J15</f>
        <v>60.774999999999999</v>
      </c>
      <c r="K44" s="198"/>
    </row>
    <row r="45" spans="2:20" ht="15">
      <c r="B45" s="23" t="s">
        <v>43</v>
      </c>
      <c r="C45" s="221" t="s">
        <v>90</v>
      </c>
      <c r="D45" s="214"/>
      <c r="E45" s="214"/>
      <c r="F45" s="214"/>
      <c r="G45" s="222"/>
      <c r="H45" s="218">
        <v>1.1000000000000001E-3</v>
      </c>
      <c r="I45" s="219"/>
      <c r="J45" s="197">
        <f>J15*H45</f>
        <v>10.285</v>
      </c>
      <c r="K45" s="198"/>
    </row>
    <row r="46" spans="2:20" ht="15">
      <c r="B46" s="199" t="s">
        <v>91</v>
      </c>
      <c r="C46" s="200"/>
      <c r="D46" s="200"/>
      <c r="E46" s="200"/>
      <c r="F46" s="200"/>
      <c r="G46" s="201"/>
      <c r="H46" s="202">
        <f>H44+H45</f>
        <v>7.6E-3</v>
      </c>
      <c r="I46" s="203"/>
      <c r="J46" s="204">
        <f>SUM(J44:J45)</f>
        <v>71.06</v>
      </c>
      <c r="K46" s="205"/>
    </row>
    <row r="47" spans="2:20" ht="15">
      <c r="B47" s="18" t="s">
        <v>92</v>
      </c>
      <c r="C47" s="177" t="s">
        <v>93</v>
      </c>
      <c r="D47" s="128"/>
      <c r="E47" s="128"/>
      <c r="F47" s="128"/>
      <c r="G47" s="129"/>
      <c r="H47" s="177" t="s">
        <v>84</v>
      </c>
      <c r="I47" s="129"/>
      <c r="J47" s="177" t="s">
        <v>40</v>
      </c>
      <c r="K47" s="206"/>
    </row>
    <row r="48" spans="2:20" ht="15">
      <c r="B48" s="19" t="s">
        <v>41</v>
      </c>
      <c r="C48" s="144" t="s">
        <v>94</v>
      </c>
      <c r="D48" s="182"/>
      <c r="E48" s="182"/>
      <c r="F48" s="182"/>
      <c r="G48" s="183"/>
      <c r="H48" s="211">
        <v>4.1999999999999997E-3</v>
      </c>
      <c r="I48" s="212"/>
      <c r="J48" s="197">
        <f>H48*J15</f>
        <v>39.269999999999996</v>
      </c>
      <c r="K48" s="198"/>
    </row>
    <row r="49" spans="2:17" ht="15">
      <c r="B49" s="23" t="s">
        <v>43</v>
      </c>
      <c r="C49" s="144" t="s">
        <v>95</v>
      </c>
      <c r="D49" s="182"/>
      <c r="E49" s="182"/>
      <c r="F49" s="182"/>
      <c r="G49" s="183"/>
      <c r="H49" s="220">
        <v>3.5999999999999997E-2</v>
      </c>
      <c r="I49" s="219"/>
      <c r="J49" s="197">
        <f>H48*J48</f>
        <v>0.16493399999999997</v>
      </c>
      <c r="K49" s="198"/>
    </row>
    <row r="50" spans="2:17" ht="15">
      <c r="B50" s="23" t="s">
        <v>59</v>
      </c>
      <c r="C50" s="144" t="s">
        <v>96</v>
      </c>
      <c r="D50" s="182"/>
      <c r="E50" s="182"/>
      <c r="F50" s="182"/>
      <c r="G50" s="183"/>
      <c r="H50" s="218">
        <v>2E-3</v>
      </c>
      <c r="I50" s="219"/>
      <c r="J50" s="197">
        <f>H50*J51</f>
        <v>0.36352799999999996</v>
      </c>
      <c r="K50" s="198"/>
    </row>
    <row r="51" spans="2:17" ht="15">
      <c r="B51" s="23" t="s">
        <v>69</v>
      </c>
      <c r="C51" s="144" t="s">
        <v>97</v>
      </c>
      <c r="D51" s="182"/>
      <c r="E51" s="182"/>
      <c r="F51" s="182"/>
      <c r="G51" s="183"/>
      <c r="H51" s="211">
        <v>1.9439999999999999E-2</v>
      </c>
      <c r="I51" s="212"/>
      <c r="J51" s="197">
        <f>H51*J15</f>
        <v>181.76399999999998</v>
      </c>
      <c r="K51" s="198"/>
    </row>
    <row r="52" spans="2:17" ht="15">
      <c r="B52" s="23" t="s">
        <v>71</v>
      </c>
      <c r="C52" s="152" t="s">
        <v>98</v>
      </c>
      <c r="D52" s="216"/>
      <c r="E52" s="216"/>
      <c r="F52" s="216"/>
      <c r="G52" s="217"/>
      <c r="H52" s="218">
        <v>3.2659999999999998E-3</v>
      </c>
      <c r="I52" s="219"/>
      <c r="J52" s="197">
        <f>H52*J51</f>
        <v>0.59364122399999986</v>
      </c>
      <c r="K52" s="198"/>
    </row>
    <row r="53" spans="2:17" ht="15">
      <c r="B53" s="23" t="s">
        <v>74</v>
      </c>
      <c r="C53" s="144" t="s">
        <v>99</v>
      </c>
      <c r="D53" s="182"/>
      <c r="E53" s="182"/>
      <c r="F53" s="182"/>
      <c r="G53" s="183"/>
      <c r="H53" s="211">
        <v>2E-3</v>
      </c>
      <c r="I53" s="212"/>
      <c r="J53" s="197">
        <f>H53*J51</f>
        <v>0.36352799999999996</v>
      </c>
      <c r="K53" s="198"/>
    </row>
    <row r="54" spans="2:17" ht="15">
      <c r="B54" s="199" t="s">
        <v>100</v>
      </c>
      <c r="C54" s="200"/>
      <c r="D54" s="200"/>
      <c r="E54" s="200"/>
      <c r="F54" s="200"/>
      <c r="G54" s="201"/>
      <c r="H54" s="202">
        <f>SUM(H48:H53)</f>
        <v>6.6906000000000007E-2</v>
      </c>
      <c r="I54" s="203"/>
      <c r="J54" s="204">
        <f>SUM(J48:K53)</f>
        <v>222.51963122399999</v>
      </c>
      <c r="K54" s="205"/>
    </row>
    <row r="55" spans="2:17" ht="50.25" customHeight="1">
      <c r="B55" s="213" t="s">
        <v>101</v>
      </c>
      <c r="C55" s="214"/>
      <c r="D55" s="214"/>
      <c r="E55" s="214"/>
      <c r="F55" s="214"/>
      <c r="G55" s="214"/>
      <c r="H55" s="214"/>
      <c r="I55" s="214"/>
      <c r="J55" s="214"/>
      <c r="K55" s="215"/>
    </row>
    <row r="56" spans="2:17" ht="15">
      <c r="B56" s="18" t="s">
        <v>102</v>
      </c>
      <c r="C56" s="177" t="s">
        <v>83</v>
      </c>
      <c r="D56" s="128"/>
      <c r="E56" s="128"/>
      <c r="F56" s="128"/>
      <c r="G56" s="129"/>
      <c r="H56" s="177" t="s">
        <v>84</v>
      </c>
      <c r="I56" s="129"/>
      <c r="J56" s="177" t="s">
        <v>40</v>
      </c>
      <c r="K56" s="206"/>
    </row>
    <row r="57" spans="2:17" ht="15">
      <c r="B57" s="19" t="s">
        <v>41</v>
      </c>
      <c r="C57" s="144" t="s">
        <v>103</v>
      </c>
      <c r="D57" s="182"/>
      <c r="E57" s="182"/>
      <c r="F57" s="182"/>
      <c r="G57" s="183"/>
      <c r="H57" s="211">
        <v>0.1111</v>
      </c>
      <c r="I57" s="212"/>
      <c r="J57" s="197">
        <f>H57*J13</f>
        <v>1038.7850000000001</v>
      </c>
      <c r="K57" s="198"/>
      <c r="P57" s="20"/>
    </row>
    <row r="58" spans="2:17" ht="15">
      <c r="B58" s="23" t="s">
        <v>43</v>
      </c>
      <c r="C58" s="144" t="s">
        <v>104</v>
      </c>
      <c r="D58" s="182"/>
      <c r="E58" s="182"/>
      <c r="F58" s="182"/>
      <c r="G58" s="183"/>
      <c r="H58" s="211">
        <v>1.66E-2</v>
      </c>
      <c r="I58" s="212"/>
      <c r="J58" s="197">
        <f>H58*J13</f>
        <v>155.21</v>
      </c>
      <c r="K58" s="198"/>
      <c r="M58" s="21"/>
      <c r="P58" s="20"/>
    </row>
    <row r="59" spans="2:17" ht="15">
      <c r="B59" s="23" t="s">
        <v>59</v>
      </c>
      <c r="C59" s="144" t="s">
        <v>105</v>
      </c>
      <c r="D59" s="182"/>
      <c r="E59" s="182"/>
      <c r="F59" s="182"/>
      <c r="G59" s="183"/>
      <c r="H59" s="211">
        <v>2.0000000000000001E-4</v>
      </c>
      <c r="I59" s="212"/>
      <c r="J59" s="197">
        <f>H59*J13</f>
        <v>1.87</v>
      </c>
      <c r="K59" s="198"/>
      <c r="P59" s="20"/>
    </row>
    <row r="60" spans="2:17" ht="15">
      <c r="B60" s="23" t="s">
        <v>69</v>
      </c>
      <c r="C60" s="144" t="s">
        <v>106</v>
      </c>
      <c r="D60" s="182"/>
      <c r="E60" s="182"/>
      <c r="F60" s="182"/>
      <c r="G60" s="183"/>
      <c r="H60" s="211">
        <v>2.8E-3</v>
      </c>
      <c r="I60" s="212"/>
      <c r="J60" s="197">
        <f>H60*J13</f>
        <v>26.18</v>
      </c>
      <c r="K60" s="198"/>
      <c r="N60" s="22"/>
      <c r="P60" s="20"/>
      <c r="Q60" s="22"/>
    </row>
    <row r="61" spans="2:17" ht="15">
      <c r="B61" s="23" t="s">
        <v>71</v>
      </c>
      <c r="C61" s="144" t="s">
        <v>107</v>
      </c>
      <c r="D61" s="182"/>
      <c r="E61" s="182"/>
      <c r="F61" s="182"/>
      <c r="G61" s="183"/>
      <c r="H61" s="211">
        <v>2.9999999999999997E-4</v>
      </c>
      <c r="I61" s="212"/>
      <c r="J61" s="197">
        <f>H61*J13</f>
        <v>2.8049999999999997</v>
      </c>
      <c r="K61" s="198"/>
    </row>
    <row r="62" spans="2:17" ht="15">
      <c r="B62" s="199" t="s">
        <v>108</v>
      </c>
      <c r="C62" s="200"/>
      <c r="D62" s="200"/>
      <c r="E62" s="200"/>
      <c r="F62" s="200"/>
      <c r="G62" s="201"/>
      <c r="H62" s="184">
        <f>H61+H60+H59+H58+H57</f>
        <v>0.13100000000000001</v>
      </c>
      <c r="I62" s="185"/>
      <c r="J62" s="167">
        <f>SUM(J57:J61)</f>
        <v>1224.8500000000001</v>
      </c>
      <c r="K62" s="207"/>
    </row>
    <row r="63" spans="2:17" ht="15">
      <c r="B63" s="23" t="s">
        <v>77</v>
      </c>
      <c r="C63" s="208" t="s">
        <v>109</v>
      </c>
      <c r="D63" s="209"/>
      <c r="E63" s="209"/>
      <c r="F63" s="209"/>
      <c r="G63" s="210"/>
      <c r="H63" s="184">
        <v>2.2700000000000001E-2</v>
      </c>
      <c r="I63" s="185"/>
      <c r="J63" s="197">
        <f>H63*J62</f>
        <v>27.804095000000004</v>
      </c>
      <c r="K63" s="198"/>
    </row>
    <row r="64" spans="2:17" ht="15">
      <c r="B64" s="199" t="s">
        <v>110</v>
      </c>
      <c r="C64" s="200"/>
      <c r="D64" s="200"/>
      <c r="E64" s="200"/>
      <c r="F64" s="200"/>
      <c r="G64" s="201"/>
      <c r="H64" s="202">
        <f>H62+H63</f>
        <v>0.1537</v>
      </c>
      <c r="I64" s="203"/>
      <c r="J64" s="204">
        <f>SUM(J62:J63)</f>
        <v>1252.6540950000001</v>
      </c>
      <c r="K64" s="205"/>
    </row>
    <row r="65" spans="2:12" ht="15">
      <c r="B65" s="18" t="s">
        <v>1</v>
      </c>
      <c r="C65" s="177" t="s">
        <v>111</v>
      </c>
      <c r="D65" s="170"/>
      <c r="E65" s="170"/>
      <c r="F65" s="170"/>
      <c r="G65" s="171"/>
      <c r="H65" s="177" t="s">
        <v>84</v>
      </c>
      <c r="I65" s="129"/>
      <c r="J65" s="177" t="s">
        <v>40</v>
      </c>
      <c r="K65" s="206"/>
    </row>
    <row r="66" spans="2:12" ht="15">
      <c r="B66" s="7" t="s">
        <v>64</v>
      </c>
      <c r="C66" s="144" t="s">
        <v>112</v>
      </c>
      <c r="D66" s="182"/>
      <c r="E66" s="182"/>
      <c r="F66" s="182"/>
      <c r="G66" s="183"/>
      <c r="H66" s="195">
        <f>+H38</f>
        <v>0.33800000000000008</v>
      </c>
      <c r="I66" s="196"/>
      <c r="J66" s="197">
        <f>H66*J15</f>
        <v>3160.3000000000006</v>
      </c>
      <c r="K66" s="198"/>
    </row>
    <row r="67" spans="2:12" ht="15">
      <c r="B67" s="103" t="s">
        <v>82</v>
      </c>
      <c r="C67" s="144" t="s">
        <v>113</v>
      </c>
      <c r="D67" s="182"/>
      <c r="E67" s="182"/>
      <c r="F67" s="182"/>
      <c r="G67" s="183"/>
      <c r="H67" s="195">
        <f>H42</f>
        <v>9.7299999999999998E-2</v>
      </c>
      <c r="I67" s="196"/>
      <c r="J67" s="197">
        <f>H67*J15</f>
        <v>909.755</v>
      </c>
      <c r="K67" s="198"/>
    </row>
    <row r="68" spans="2:12" ht="15">
      <c r="B68" s="103" t="s">
        <v>88</v>
      </c>
      <c r="C68" s="144" t="s">
        <v>89</v>
      </c>
      <c r="D68" s="182"/>
      <c r="E68" s="182"/>
      <c r="F68" s="182"/>
      <c r="G68" s="183"/>
      <c r="H68" s="195">
        <f>H46</f>
        <v>7.6E-3</v>
      </c>
      <c r="I68" s="196"/>
      <c r="J68" s="197">
        <f>H68*J15</f>
        <v>71.06</v>
      </c>
      <c r="K68" s="198"/>
    </row>
    <row r="69" spans="2:12" ht="15">
      <c r="B69" s="103" t="s">
        <v>92</v>
      </c>
      <c r="C69" s="144" t="s">
        <v>114</v>
      </c>
      <c r="D69" s="182"/>
      <c r="E69" s="182"/>
      <c r="F69" s="182"/>
      <c r="G69" s="183"/>
      <c r="H69" s="184">
        <f>H54</f>
        <v>6.6906000000000007E-2</v>
      </c>
      <c r="I69" s="185"/>
      <c r="J69" s="186">
        <f>J54</f>
        <v>222.51963122399999</v>
      </c>
      <c r="K69" s="187"/>
    </row>
    <row r="70" spans="2:12" ht="15">
      <c r="B70" s="103" t="s">
        <v>102</v>
      </c>
      <c r="C70" s="144" t="s">
        <v>115</v>
      </c>
      <c r="D70" s="182"/>
      <c r="E70" s="182"/>
      <c r="F70" s="182"/>
      <c r="G70" s="183"/>
      <c r="H70" s="184">
        <f>H64</f>
        <v>0.1537</v>
      </c>
      <c r="I70" s="185"/>
      <c r="J70" s="186">
        <f>J64</f>
        <v>1252.6540950000001</v>
      </c>
      <c r="K70" s="187"/>
    </row>
    <row r="71" spans="2:12" ht="15">
      <c r="B71" s="188" t="s">
        <v>116</v>
      </c>
      <c r="C71" s="189"/>
      <c r="D71" s="189"/>
      <c r="E71" s="189"/>
      <c r="F71" s="189"/>
      <c r="G71" s="190"/>
      <c r="H71" s="191">
        <f>SUM(H66:H70)</f>
        <v>0.66350600000000015</v>
      </c>
      <c r="I71" s="192"/>
      <c r="J71" s="193">
        <f>SUM(J66:J70)</f>
        <v>5616.2887262240001</v>
      </c>
      <c r="K71" s="194"/>
    </row>
    <row r="72" spans="2:12" ht="15">
      <c r="B72" s="161" t="s">
        <v>117</v>
      </c>
      <c r="C72" s="178"/>
      <c r="D72" s="178"/>
      <c r="E72" s="178"/>
      <c r="F72" s="178"/>
      <c r="G72" s="178"/>
      <c r="H72" s="178"/>
      <c r="I72" s="178"/>
      <c r="J72" s="178"/>
      <c r="K72" s="24"/>
    </row>
    <row r="73" spans="2:12" ht="15">
      <c r="B73" s="179" t="s">
        <v>118</v>
      </c>
      <c r="C73" s="180"/>
      <c r="D73" s="180"/>
      <c r="E73" s="180"/>
      <c r="F73" s="180"/>
      <c r="G73" s="180"/>
      <c r="H73" s="180"/>
      <c r="I73" s="180"/>
      <c r="J73" s="180"/>
      <c r="K73" s="24"/>
    </row>
    <row r="74" spans="2:12" ht="15">
      <c r="B74" s="172" t="s">
        <v>119</v>
      </c>
      <c r="C74" s="173"/>
      <c r="D74" s="173"/>
      <c r="E74" s="173"/>
      <c r="F74" s="173"/>
      <c r="G74" s="173"/>
      <c r="H74" s="173"/>
      <c r="I74" s="173"/>
      <c r="J74" s="173"/>
      <c r="K74" s="181"/>
    </row>
    <row r="75" spans="2:12" ht="15">
      <c r="B75" s="169" t="s">
        <v>46</v>
      </c>
      <c r="C75" s="170"/>
      <c r="D75" s="170"/>
      <c r="E75" s="170"/>
      <c r="F75" s="170"/>
      <c r="G75" s="170"/>
      <c r="H75" s="170"/>
      <c r="I75" s="171"/>
      <c r="J75" s="25">
        <f>J15</f>
        <v>9350</v>
      </c>
      <c r="K75" s="24"/>
    </row>
    <row r="76" spans="2:12" ht="15">
      <c r="B76" s="169" t="s">
        <v>53</v>
      </c>
      <c r="C76" s="170"/>
      <c r="D76" s="170"/>
      <c r="E76" s="170"/>
      <c r="F76" s="170"/>
      <c r="G76" s="170"/>
      <c r="H76" s="170"/>
      <c r="I76" s="171"/>
      <c r="J76" s="25">
        <f>J20</f>
        <v>720</v>
      </c>
      <c r="K76" s="24"/>
    </row>
    <row r="77" spans="2:12" ht="15">
      <c r="B77" s="169" t="s">
        <v>61</v>
      </c>
      <c r="C77" s="170"/>
      <c r="D77" s="170"/>
      <c r="E77" s="170"/>
      <c r="F77" s="170"/>
      <c r="G77" s="170"/>
      <c r="H77" s="170"/>
      <c r="I77" s="171"/>
      <c r="J77" s="25">
        <f>J26</f>
        <v>0</v>
      </c>
      <c r="K77" s="24"/>
    </row>
    <row r="78" spans="2:12" ht="15">
      <c r="B78" s="169" t="s">
        <v>116</v>
      </c>
      <c r="C78" s="170"/>
      <c r="D78" s="170"/>
      <c r="E78" s="170"/>
      <c r="F78" s="170"/>
      <c r="G78" s="170"/>
      <c r="H78" s="170"/>
      <c r="I78" s="171"/>
      <c r="J78" s="25">
        <f>J71</f>
        <v>5616.2887262240001</v>
      </c>
      <c r="K78" s="24"/>
    </row>
    <row r="79" spans="2:12" ht="15">
      <c r="B79" s="172" t="s">
        <v>120</v>
      </c>
      <c r="C79" s="173"/>
      <c r="D79" s="173"/>
      <c r="E79" s="173"/>
      <c r="F79" s="173"/>
      <c r="G79" s="173"/>
      <c r="H79" s="173"/>
      <c r="I79" s="174"/>
      <c r="J79" s="26">
        <f>SUM(J75:J78)</f>
        <v>15686.288726224</v>
      </c>
      <c r="K79" s="24"/>
      <c r="L79" s="27"/>
    </row>
    <row r="80" spans="2:12" ht="15">
      <c r="B80" s="28" t="s">
        <v>121</v>
      </c>
      <c r="C80" s="101"/>
      <c r="D80" s="101"/>
      <c r="E80" s="101"/>
      <c r="F80" s="101"/>
      <c r="G80" s="101"/>
      <c r="H80" s="101"/>
      <c r="I80" s="101"/>
      <c r="J80" s="57"/>
      <c r="K80" s="24"/>
    </row>
    <row r="81" spans="2:13" ht="15">
      <c r="B81" s="7" t="s">
        <v>122</v>
      </c>
      <c r="C81" s="175" t="s">
        <v>2</v>
      </c>
      <c r="D81" s="176"/>
      <c r="E81" s="176"/>
      <c r="F81" s="176"/>
      <c r="G81" s="29" t="s">
        <v>84</v>
      </c>
      <c r="H81" s="177" t="s">
        <v>40</v>
      </c>
      <c r="I81" s="346"/>
      <c r="J81" s="57"/>
      <c r="K81" s="24"/>
    </row>
    <row r="82" spans="2:13" ht="15">
      <c r="B82" s="7" t="s">
        <v>41</v>
      </c>
      <c r="C82" s="116" t="s">
        <v>123</v>
      </c>
      <c r="D82" s="130"/>
      <c r="E82" s="130"/>
      <c r="F82" s="130"/>
      <c r="G82" s="54"/>
      <c r="H82" s="117">
        <f>J79*G82</f>
        <v>0</v>
      </c>
      <c r="I82" s="168"/>
      <c r="J82" s="57"/>
      <c r="K82" s="24"/>
    </row>
    <row r="83" spans="2:13" ht="30.75" customHeight="1">
      <c r="B83" s="165" t="s">
        <v>124</v>
      </c>
      <c r="C83" s="166"/>
      <c r="D83" s="166"/>
      <c r="E83" s="166"/>
      <c r="F83" s="166"/>
      <c r="G83" s="131"/>
      <c r="H83" s="131"/>
      <c r="I83" s="131"/>
      <c r="J83" s="57"/>
      <c r="K83" s="24"/>
    </row>
    <row r="84" spans="2:13" ht="15">
      <c r="B84" s="7" t="s">
        <v>43</v>
      </c>
      <c r="C84" s="149" t="s">
        <v>125</v>
      </c>
      <c r="D84" s="150"/>
      <c r="E84" s="150"/>
      <c r="F84" s="151"/>
      <c r="G84" s="55"/>
      <c r="H84" s="167">
        <f>G84*(H82+J79)</f>
        <v>0</v>
      </c>
      <c r="I84" s="168"/>
      <c r="J84" s="57"/>
      <c r="K84" s="24"/>
    </row>
    <row r="85" spans="2:13" ht="15">
      <c r="B85" s="165" t="s">
        <v>126</v>
      </c>
      <c r="C85" s="166"/>
      <c r="D85" s="166"/>
      <c r="E85" s="166"/>
      <c r="F85" s="166"/>
      <c r="G85" s="131"/>
      <c r="H85" s="131"/>
      <c r="I85" s="131"/>
      <c r="J85" s="25"/>
      <c r="K85" s="24"/>
    </row>
    <row r="86" spans="2:13" ht="15">
      <c r="B86" s="156" t="s">
        <v>127</v>
      </c>
      <c r="C86" s="157"/>
      <c r="D86" s="157"/>
      <c r="E86" s="157"/>
      <c r="F86" s="157"/>
      <c r="G86" s="157"/>
      <c r="H86" s="157"/>
      <c r="I86" s="157"/>
      <c r="J86" s="25">
        <f>J79+H82+H84</f>
        <v>15686.288726224</v>
      </c>
      <c r="K86" s="30"/>
    </row>
    <row r="87" spans="2:13" ht="15">
      <c r="B87" s="158" t="s">
        <v>128</v>
      </c>
      <c r="C87" s="159"/>
      <c r="D87" s="159"/>
      <c r="E87" s="159"/>
      <c r="F87" s="159"/>
      <c r="G87" s="159"/>
      <c r="H87" s="160"/>
      <c r="I87" s="31">
        <f>1-G90</f>
        <v>0.85749999999999993</v>
      </c>
      <c r="J87" s="25"/>
      <c r="K87" s="30"/>
    </row>
    <row r="88" spans="2:13" ht="15">
      <c r="B88" s="161" t="s">
        <v>129</v>
      </c>
      <c r="C88" s="347"/>
      <c r="D88" s="347"/>
      <c r="E88" s="162" t="s">
        <v>130</v>
      </c>
      <c r="F88" s="163" t="s">
        <v>131</v>
      </c>
      <c r="G88" s="163"/>
      <c r="H88" s="163"/>
      <c r="I88" s="162" t="s">
        <v>132</v>
      </c>
      <c r="J88" s="25"/>
      <c r="K88" s="30"/>
    </row>
    <row r="89" spans="2:13" ht="15">
      <c r="B89" s="348"/>
      <c r="C89" s="347"/>
      <c r="D89" s="347"/>
      <c r="E89" s="347"/>
      <c r="F89" s="164" t="s">
        <v>133</v>
      </c>
      <c r="G89" s="164"/>
      <c r="H89" s="164"/>
      <c r="I89" s="347"/>
      <c r="J89" s="25">
        <f>J86/I87</f>
        <v>18293.048077229156</v>
      </c>
      <c r="K89" s="30"/>
      <c r="L89" s="32"/>
    </row>
    <row r="90" spans="2:13" ht="15">
      <c r="B90" s="7" t="s">
        <v>59</v>
      </c>
      <c r="C90" s="149" t="s">
        <v>134</v>
      </c>
      <c r="D90" s="150"/>
      <c r="E90" s="150"/>
      <c r="F90" s="151"/>
      <c r="G90" s="33">
        <f>G92+G93+G94+G96</f>
        <v>0.14250000000000002</v>
      </c>
      <c r="H90" s="117">
        <f>+J89*G90</f>
        <v>2606.7593510051552</v>
      </c>
      <c r="I90" s="117"/>
      <c r="J90" s="25"/>
      <c r="K90" s="30"/>
    </row>
    <row r="91" spans="2:13" ht="15">
      <c r="B91" s="7">
        <v>1</v>
      </c>
      <c r="C91" s="100" t="s">
        <v>135</v>
      </c>
      <c r="D91" s="102"/>
      <c r="E91" s="102"/>
      <c r="F91" s="102"/>
      <c r="G91" s="61"/>
      <c r="H91" s="131"/>
      <c r="I91" s="131"/>
      <c r="J91" s="25"/>
      <c r="K91" s="30"/>
      <c r="M91" s="32"/>
    </row>
    <row r="92" spans="2:13" ht="15">
      <c r="B92" s="34" t="s">
        <v>136</v>
      </c>
      <c r="C92" s="152" t="s">
        <v>137</v>
      </c>
      <c r="D92" s="153"/>
      <c r="E92" s="153"/>
      <c r="F92" s="154"/>
      <c r="G92" s="35">
        <f>IF($H$3="lucro Real",7.6%,IF($H$3="Lucro Presumido",3%,0))</f>
        <v>7.5999999999999998E-2</v>
      </c>
      <c r="H92" s="131">
        <f>G92*J$89</f>
        <v>1390.2716538694158</v>
      </c>
      <c r="I92" s="131"/>
      <c r="J92" s="25"/>
      <c r="K92" s="30"/>
    </row>
    <row r="93" spans="2:13" ht="15">
      <c r="B93" s="34" t="s">
        <v>138</v>
      </c>
      <c r="C93" s="155" t="s">
        <v>139</v>
      </c>
      <c r="D93" s="155"/>
      <c r="E93" s="155"/>
      <c r="F93" s="155"/>
      <c r="G93" s="35">
        <f>IF($H$3="lucro Real",1.65%,IF($H$3="Lucro Presumido",0.65%,0))</f>
        <v>1.6500000000000001E-2</v>
      </c>
      <c r="H93" s="131">
        <f>G93*J$89</f>
        <v>301.83529327428107</v>
      </c>
      <c r="I93" s="131"/>
      <c r="J93" s="25"/>
      <c r="K93" s="30"/>
    </row>
    <row r="94" spans="2:13" ht="15">
      <c r="B94" s="34" t="s">
        <v>140</v>
      </c>
      <c r="C94" s="155" t="s">
        <v>141</v>
      </c>
      <c r="D94" s="155"/>
      <c r="E94" s="155"/>
      <c r="F94" s="155"/>
      <c r="G94" s="35"/>
      <c r="H94" s="131">
        <f>G94*J$89</f>
        <v>0</v>
      </c>
      <c r="I94" s="131"/>
      <c r="J94" s="25"/>
      <c r="K94" s="30"/>
    </row>
    <row r="95" spans="2:13" ht="15">
      <c r="B95" s="7">
        <v>2</v>
      </c>
      <c r="C95" s="141" t="s">
        <v>142</v>
      </c>
      <c r="D95" s="142"/>
      <c r="E95" s="142"/>
      <c r="F95" s="143"/>
      <c r="G95" s="61"/>
      <c r="H95" s="131"/>
      <c r="I95" s="131"/>
      <c r="J95" s="25"/>
      <c r="K95" s="30"/>
    </row>
    <row r="96" spans="2:13" ht="15">
      <c r="B96" s="34" t="s">
        <v>136</v>
      </c>
      <c r="C96" s="144" t="s">
        <v>143</v>
      </c>
      <c r="D96" s="145"/>
      <c r="E96" s="145"/>
      <c r="F96" s="146"/>
      <c r="G96" s="35">
        <v>0.05</v>
      </c>
      <c r="H96" s="131">
        <f>G96*J$89</f>
        <v>914.65240386145786</v>
      </c>
      <c r="I96" s="131"/>
      <c r="J96" s="25"/>
      <c r="K96" s="30"/>
    </row>
    <row r="97" spans="2:11" ht="15">
      <c r="B97" s="147" t="s">
        <v>144</v>
      </c>
      <c r="C97" s="148"/>
      <c r="D97" s="148"/>
      <c r="E97" s="148"/>
      <c r="F97" s="148"/>
      <c r="G97" s="148"/>
      <c r="H97" s="120">
        <f>H92+H93+H94+H96+H82+H84</f>
        <v>2606.7593510051547</v>
      </c>
      <c r="I97" s="120"/>
      <c r="J97" s="25"/>
      <c r="K97" s="30"/>
    </row>
    <row r="98" spans="2:11" ht="15">
      <c r="B98" s="132"/>
      <c r="C98" s="133"/>
      <c r="D98" s="133"/>
      <c r="E98" s="133"/>
      <c r="F98" s="133"/>
      <c r="G98" s="133"/>
      <c r="H98" s="133"/>
      <c r="I98" s="133"/>
      <c r="J98" s="134"/>
      <c r="K98" s="24"/>
    </row>
    <row r="99" spans="2:11" ht="15">
      <c r="B99" s="135"/>
      <c r="C99" s="136"/>
      <c r="D99" s="136"/>
      <c r="E99" s="136"/>
      <c r="F99" s="136"/>
      <c r="G99" s="136"/>
      <c r="H99" s="136"/>
      <c r="I99" s="136"/>
      <c r="J99" s="137"/>
      <c r="K99" s="24"/>
    </row>
    <row r="100" spans="2:11" ht="15">
      <c r="B100" s="138" t="s">
        <v>145</v>
      </c>
      <c r="C100" s="139"/>
      <c r="D100" s="139"/>
      <c r="E100" s="139"/>
      <c r="F100" s="139"/>
      <c r="G100" s="139"/>
      <c r="H100" s="140" t="s">
        <v>40</v>
      </c>
      <c r="I100" s="139"/>
      <c r="J100" s="25"/>
      <c r="K100" s="24"/>
    </row>
    <row r="101" spans="2:11" ht="15">
      <c r="B101" s="115" t="s">
        <v>146</v>
      </c>
      <c r="C101" s="130"/>
      <c r="D101" s="130"/>
      <c r="E101" s="130"/>
      <c r="F101" s="130"/>
      <c r="G101" s="130"/>
      <c r="H101" s="131">
        <f>J75</f>
        <v>9350</v>
      </c>
      <c r="I101" s="131"/>
      <c r="J101" s="57"/>
      <c r="K101" s="24"/>
    </row>
    <row r="102" spans="2:11" ht="15">
      <c r="B102" s="115" t="s">
        <v>147</v>
      </c>
      <c r="C102" s="130"/>
      <c r="D102" s="130"/>
      <c r="E102" s="130"/>
      <c r="F102" s="130"/>
      <c r="G102" s="130"/>
      <c r="H102" s="131">
        <f>J76</f>
        <v>720</v>
      </c>
      <c r="I102" s="131"/>
      <c r="J102" s="57"/>
      <c r="K102" s="24"/>
    </row>
    <row r="103" spans="2:11" ht="15">
      <c r="B103" s="115" t="s">
        <v>148</v>
      </c>
      <c r="C103" s="130"/>
      <c r="D103" s="130"/>
      <c r="E103" s="130"/>
      <c r="F103" s="130"/>
      <c r="G103" s="130"/>
      <c r="H103" s="131">
        <f>J77</f>
        <v>0</v>
      </c>
      <c r="I103" s="131"/>
      <c r="J103" s="57"/>
      <c r="K103" s="24"/>
    </row>
    <row r="104" spans="2:11" ht="15">
      <c r="B104" s="115" t="s">
        <v>149</v>
      </c>
      <c r="C104" s="130"/>
      <c r="D104" s="130"/>
      <c r="E104" s="130"/>
      <c r="F104" s="130"/>
      <c r="G104" s="130"/>
      <c r="H104" s="131">
        <f>J78</f>
        <v>5616.2887262240001</v>
      </c>
      <c r="I104" s="131"/>
      <c r="J104" s="57"/>
      <c r="K104" s="24"/>
    </row>
    <row r="105" spans="2:11" ht="15">
      <c r="B105" s="115" t="s">
        <v>150</v>
      </c>
      <c r="C105" s="130"/>
      <c r="D105" s="130"/>
      <c r="E105" s="130"/>
      <c r="F105" s="130"/>
      <c r="G105" s="130"/>
      <c r="H105" s="131">
        <f>H97</f>
        <v>2606.7593510051547</v>
      </c>
      <c r="I105" s="131"/>
      <c r="J105" s="57"/>
      <c r="K105" s="24"/>
    </row>
    <row r="106" spans="2:11" ht="15">
      <c r="B106" s="124" t="s">
        <v>151</v>
      </c>
      <c r="C106" s="125"/>
      <c r="D106" s="125"/>
      <c r="E106" s="125"/>
      <c r="F106" s="125"/>
      <c r="G106" s="125"/>
      <c r="H106" s="126">
        <f>SUM(H101:H105)</f>
        <v>18293.048077229156</v>
      </c>
      <c r="I106" s="126"/>
      <c r="J106" s="57"/>
      <c r="K106" s="24"/>
    </row>
    <row r="107" spans="2:11" ht="15">
      <c r="B107" s="127"/>
      <c r="C107" s="128"/>
      <c r="D107" s="128"/>
      <c r="E107" s="128"/>
      <c r="F107" s="128"/>
      <c r="G107" s="128"/>
      <c r="H107" s="128"/>
      <c r="I107" s="128"/>
      <c r="J107" s="129"/>
      <c r="K107" s="24"/>
    </row>
    <row r="108" spans="2:11" ht="15">
      <c r="B108" s="118" t="s">
        <v>152</v>
      </c>
      <c r="C108" s="119"/>
      <c r="D108" s="119"/>
      <c r="E108" s="119"/>
      <c r="F108" s="119"/>
      <c r="G108" s="119"/>
      <c r="H108" s="119" t="s">
        <v>24</v>
      </c>
      <c r="I108" s="119"/>
      <c r="J108" s="57"/>
      <c r="K108" s="24"/>
    </row>
    <row r="109" spans="2:11" ht="15">
      <c r="B109" s="118" t="s">
        <v>153</v>
      </c>
      <c r="C109" s="119"/>
      <c r="D109" s="119"/>
      <c r="E109" s="119"/>
      <c r="F109" s="36" t="s">
        <v>154</v>
      </c>
      <c r="G109" s="36" t="s">
        <v>155</v>
      </c>
      <c r="H109" s="119"/>
      <c r="I109" s="119"/>
      <c r="J109" s="57"/>
      <c r="K109" s="24"/>
    </row>
    <row r="110" spans="2:11" ht="15">
      <c r="B110" s="115" t="s">
        <v>156</v>
      </c>
      <c r="C110" s="116"/>
      <c r="D110" s="116"/>
      <c r="E110" s="116"/>
      <c r="F110" s="37">
        <f>G6+G7</f>
        <v>1</v>
      </c>
      <c r="G110" s="38">
        <f>+H106/F110</f>
        <v>18293.048077229156</v>
      </c>
      <c r="H110" s="117">
        <f>+F110*G110</f>
        <v>18293.048077229156</v>
      </c>
      <c r="I110" s="117"/>
      <c r="J110" s="57"/>
      <c r="K110" s="24"/>
    </row>
    <row r="111" spans="2:11" ht="15">
      <c r="B111" s="118" t="s">
        <v>157</v>
      </c>
      <c r="C111" s="119"/>
      <c r="D111" s="119"/>
      <c r="E111" s="119"/>
      <c r="F111" s="119"/>
      <c r="G111" s="119"/>
      <c r="H111" s="120">
        <f>+H110</f>
        <v>18293.048077229156</v>
      </c>
      <c r="I111" s="120"/>
      <c r="J111" s="57"/>
      <c r="K111" s="24"/>
    </row>
    <row r="112" spans="2:11" ht="15.75" thickBot="1">
      <c r="B112" s="121" t="s">
        <v>158</v>
      </c>
      <c r="C112" s="122"/>
      <c r="D112" s="122"/>
      <c r="E112" s="122"/>
      <c r="F112" s="122"/>
      <c r="G112" s="122"/>
      <c r="H112" s="123">
        <f>H111*12</f>
        <v>219516.57692674987</v>
      </c>
      <c r="I112" s="123"/>
      <c r="J112" s="39"/>
      <c r="K112" s="40"/>
    </row>
    <row r="113" ht="15"/>
    <row r="114" ht="15"/>
    <row r="115" ht="15"/>
    <row r="116" ht="15" customHeight="1"/>
    <row r="117" ht="15" customHeight="1"/>
    <row r="118" ht="15" customHeight="1"/>
    <row r="119" ht="15" customHeight="1"/>
  </sheetData>
  <sheetProtection algorithmName="SHA-512" hashValue="avuI0ErAIozlc3+AS9zquoZhb4AoxLO7gr/UJFW6HOjfoyQCC4/KZfqU8bEz6gcaX/Uwt/wj/kF9Vgd5U7lhbg==" saltValue="MuErdOq3SOYHWMxtPs+aHA==" spinCount="100000" sheet="1" objects="1" scenarios="1"/>
  <protectedRanges>
    <protectedRange algorithmName="SHA-512" hashValue="Ah6xLASO/UwiSJvpQJuoNoNIo1mfdhLxEsO3FpD0BDF8AlUm+3TEdBDSiVe9ZIm4T7QqVXzZRl2L3m3Xs8wbfg==" saltValue="scGGcdxRv9YW5mFCeF0+XQ==" spinCount="100000" sqref="J23:K25" name="Intervalo5"/>
    <protectedRange algorithmName="SHA-512" hashValue="fmLXqBbTOiZlbMv236VyWP47+fJZucYZiquNlQj/N9ONKT3pQCF+jgvywPgD/omnWdo1eAN5z7DMqmGCJaXnOA==" saltValue="rdnOqJQ4K6z46z1YHk/e4w==" spinCount="100000" sqref="H6" name="Intervalo1"/>
    <protectedRange algorithmName="SHA-512" hashValue="k8qMKHorOWOiGUjEQzj/o9qZPhGX84Mwa9tVj7bwWNVcpBtdEVmkPVuzzY0Twt43/ftKl8YkRAAH2Fn4jsLTkg==" saltValue="GUP9L+gkZFeuCb0LAoRJMw==" spinCount="100000" sqref="N18:O19" name="Intervalo4_3"/>
    <protectedRange algorithmName="SHA-512" hashValue="WqOapSOrsN1ZIylEeDg8qsMj3/Ei4DSu+yanIGPrB9mdgPDIIehqzbgeAAg8EWvIcWBY5VOT/h31EIMHRZGAMQ==" saltValue="+ug9f8pTOmSSZ2JyYuT7TA==" spinCount="100000" sqref="G84" name="Intervalo8_2"/>
    <protectedRange algorithmName="SHA-512" hashValue="bhbqRQLX8rgbvsG2EOjXKaPiwCv1gO5p9m4DlSaHzQPzQSj2JHWn9xeN2TbHSmmCrAcvR7H4sNdY7ES+wuefyg==" saltValue="v3eAT0tAxQOj7pSMAM0DcA==" spinCount="100000" sqref="G82" name="Intervalo7_2"/>
    <protectedRange algorithmName="SHA-512" hashValue="11zYvWi56RXEYTNfWa/zGnrLHzo8OTizHyypLoXUHCi0Dps7F+nOmoEcVfjPlv4v70f3kAkEpFKUUAY2/f+67w==" saltValue="j7ywFm4wbW9tRqNX/QIEOA==" spinCount="100000" sqref="H30" name="Intervalo6_2"/>
    <protectedRange algorithmName="SHA-512" hashValue="Ah6xLASO/UwiSJvpQJuoNoNIo1mfdhLxEsO3FpD0BDF8AlUm+3TEdBDSiVe9ZIm4T7QqVXzZRl2L3m3Xs8wbfg==" saltValue="scGGcdxRv9YW5mFCeF0+XQ==" spinCount="100000" sqref="C24:I24" name="Intervalo5_1"/>
    <protectedRange algorithmName="SHA-512" hashValue="Ah6xLASO/UwiSJvpQJuoNoNIo1mfdhLxEsO3FpD0BDF8AlUm+3TEdBDSiVe9ZIm4T7QqVXzZRl2L3m3Xs8wbfg==" saltValue="scGGcdxRv9YW5mFCeF0+XQ==" spinCount="100000" sqref="C25:I25" name="Intervalo5_1_2"/>
  </protectedRanges>
  <mergeCells count="250">
    <mergeCell ref="C25:I25"/>
    <mergeCell ref="B6:F6"/>
    <mergeCell ref="H6:I6"/>
    <mergeCell ref="J6:K6"/>
    <mergeCell ref="B7:F7"/>
    <mergeCell ref="H7:I7"/>
    <mergeCell ref="J7:K7"/>
    <mergeCell ref="B2:I2"/>
    <mergeCell ref="J2:K5"/>
    <mergeCell ref="B3:G3"/>
    <mergeCell ref="H3:I3"/>
    <mergeCell ref="B4:I4"/>
    <mergeCell ref="B5:F5"/>
    <mergeCell ref="H5:I5"/>
    <mergeCell ref="C12:I12"/>
    <mergeCell ref="J12:K12"/>
    <mergeCell ref="C13:I13"/>
    <mergeCell ref="J13:K13"/>
    <mergeCell ref="B15:I15"/>
    <mergeCell ref="J15:K15"/>
    <mergeCell ref="C14:I14"/>
    <mergeCell ref="B8:I8"/>
    <mergeCell ref="J8:K8"/>
    <mergeCell ref="B9:I9"/>
    <mergeCell ref="J9:K9"/>
    <mergeCell ref="B10:K10"/>
    <mergeCell ref="B11:K11"/>
    <mergeCell ref="H17:I17"/>
    <mergeCell ref="J17:K17"/>
    <mergeCell ref="C18:F18"/>
    <mergeCell ref="H18:I18"/>
    <mergeCell ref="J18:K18"/>
    <mergeCell ref="M15:Q15"/>
    <mergeCell ref="B16:K16"/>
    <mergeCell ref="M16:M17"/>
    <mergeCell ref="N16:N17"/>
    <mergeCell ref="O16:O17"/>
    <mergeCell ref="P16:P17"/>
    <mergeCell ref="Q16:Q17"/>
    <mergeCell ref="C17:F17"/>
    <mergeCell ref="J14:K14"/>
    <mergeCell ref="B21:K21"/>
    <mergeCell ref="C22:I22"/>
    <mergeCell ref="J22:K22"/>
    <mergeCell ref="C23:I23"/>
    <mergeCell ref="J23:K23"/>
    <mergeCell ref="C24:I24"/>
    <mergeCell ref="J24:K24"/>
    <mergeCell ref="C19:F19"/>
    <mergeCell ref="H19:I19"/>
    <mergeCell ref="B20:I20"/>
    <mergeCell ref="J20:K20"/>
    <mergeCell ref="C29:G29"/>
    <mergeCell ref="H29:I29"/>
    <mergeCell ref="J29:K29"/>
    <mergeCell ref="C30:G30"/>
    <mergeCell ref="H30:I30"/>
    <mergeCell ref="J30:K30"/>
    <mergeCell ref="B26:I26"/>
    <mergeCell ref="J26:K26"/>
    <mergeCell ref="B27:K27"/>
    <mergeCell ref="B28:J28"/>
    <mergeCell ref="C33:G33"/>
    <mergeCell ref="H33:I33"/>
    <mergeCell ref="J33:K33"/>
    <mergeCell ref="C34:G34"/>
    <mergeCell ref="H34:I34"/>
    <mergeCell ref="J34:K34"/>
    <mergeCell ref="C31:G31"/>
    <mergeCell ref="H31:I31"/>
    <mergeCell ref="J31:K31"/>
    <mergeCell ref="C32:G32"/>
    <mergeCell ref="H32:I32"/>
    <mergeCell ref="J32:K32"/>
    <mergeCell ref="C37:G37"/>
    <mergeCell ref="H37:I37"/>
    <mergeCell ref="J37:K37"/>
    <mergeCell ref="B38:G38"/>
    <mergeCell ref="H38:I38"/>
    <mergeCell ref="J38:K38"/>
    <mergeCell ref="C35:G35"/>
    <mergeCell ref="H35:I35"/>
    <mergeCell ref="J35:K35"/>
    <mergeCell ref="C36:G36"/>
    <mergeCell ref="H36:I36"/>
    <mergeCell ref="J36:K36"/>
    <mergeCell ref="C41:G41"/>
    <mergeCell ref="H41:I41"/>
    <mergeCell ref="J41:K41"/>
    <mergeCell ref="B42:G42"/>
    <mergeCell ref="H42:I42"/>
    <mergeCell ref="J42:K42"/>
    <mergeCell ref="C39:G39"/>
    <mergeCell ref="H39:I39"/>
    <mergeCell ref="J39:K39"/>
    <mergeCell ref="C40:G40"/>
    <mergeCell ref="H40:I40"/>
    <mergeCell ref="J40:K40"/>
    <mergeCell ref="C45:G45"/>
    <mergeCell ref="H45:I45"/>
    <mergeCell ref="J45:K45"/>
    <mergeCell ref="B46:G46"/>
    <mergeCell ref="H46:I46"/>
    <mergeCell ref="J46:K46"/>
    <mergeCell ref="C43:G43"/>
    <mergeCell ref="H43:I43"/>
    <mergeCell ref="J43:K43"/>
    <mergeCell ref="C44:G44"/>
    <mergeCell ref="H44:I44"/>
    <mergeCell ref="J44:K44"/>
    <mergeCell ref="C49:G49"/>
    <mergeCell ref="H49:I49"/>
    <mergeCell ref="J49:K49"/>
    <mergeCell ref="C50:G50"/>
    <mergeCell ref="H50:I50"/>
    <mergeCell ref="J50:K50"/>
    <mergeCell ref="C47:G47"/>
    <mergeCell ref="H47:I47"/>
    <mergeCell ref="J47:K47"/>
    <mergeCell ref="C48:G48"/>
    <mergeCell ref="H48:I48"/>
    <mergeCell ref="J48:K48"/>
    <mergeCell ref="C53:G53"/>
    <mergeCell ref="H53:I53"/>
    <mergeCell ref="J53:K53"/>
    <mergeCell ref="B54:G54"/>
    <mergeCell ref="H54:I54"/>
    <mergeCell ref="J54:K54"/>
    <mergeCell ref="C51:G51"/>
    <mergeCell ref="H51:I51"/>
    <mergeCell ref="J51:K51"/>
    <mergeCell ref="C52:G52"/>
    <mergeCell ref="H52:I52"/>
    <mergeCell ref="J52:K52"/>
    <mergeCell ref="C58:G58"/>
    <mergeCell ref="H58:I58"/>
    <mergeCell ref="J58:K58"/>
    <mergeCell ref="C59:G59"/>
    <mergeCell ref="H59:I59"/>
    <mergeCell ref="J59:K59"/>
    <mergeCell ref="B55:K55"/>
    <mergeCell ref="C56:G56"/>
    <mergeCell ref="H56:I56"/>
    <mergeCell ref="J56:K56"/>
    <mergeCell ref="C57:G57"/>
    <mergeCell ref="H57:I57"/>
    <mergeCell ref="J57:K57"/>
    <mergeCell ref="B62:G62"/>
    <mergeCell ref="H62:I62"/>
    <mergeCell ref="J62:K62"/>
    <mergeCell ref="C63:G63"/>
    <mergeCell ref="H63:I63"/>
    <mergeCell ref="J63:K63"/>
    <mergeCell ref="C60:G60"/>
    <mergeCell ref="H60:I60"/>
    <mergeCell ref="J60:K60"/>
    <mergeCell ref="C61:G61"/>
    <mergeCell ref="H61:I61"/>
    <mergeCell ref="J61:K61"/>
    <mergeCell ref="C66:G66"/>
    <mergeCell ref="H66:I66"/>
    <mergeCell ref="J66:K66"/>
    <mergeCell ref="C67:G67"/>
    <mergeCell ref="H67:I67"/>
    <mergeCell ref="J67:K67"/>
    <mergeCell ref="B64:G64"/>
    <mergeCell ref="H64:I64"/>
    <mergeCell ref="J64:K64"/>
    <mergeCell ref="C65:G65"/>
    <mergeCell ref="H65:I65"/>
    <mergeCell ref="J65:K65"/>
    <mergeCell ref="C70:G70"/>
    <mergeCell ref="H70:I70"/>
    <mergeCell ref="J70:K70"/>
    <mergeCell ref="B71:G71"/>
    <mergeCell ref="H71:I71"/>
    <mergeCell ref="J71:K71"/>
    <mergeCell ref="C68:G68"/>
    <mergeCell ref="H68:I68"/>
    <mergeCell ref="J68:K68"/>
    <mergeCell ref="C69:G69"/>
    <mergeCell ref="H69:I69"/>
    <mergeCell ref="J69:K69"/>
    <mergeCell ref="B78:I78"/>
    <mergeCell ref="B79:I79"/>
    <mergeCell ref="C81:F81"/>
    <mergeCell ref="H81:I81"/>
    <mergeCell ref="C82:F82"/>
    <mergeCell ref="H82:I82"/>
    <mergeCell ref="B72:J72"/>
    <mergeCell ref="B73:J73"/>
    <mergeCell ref="B74:K74"/>
    <mergeCell ref="B75:I75"/>
    <mergeCell ref="B76:I76"/>
    <mergeCell ref="B77:I77"/>
    <mergeCell ref="B86:I86"/>
    <mergeCell ref="B87:H87"/>
    <mergeCell ref="B88:D89"/>
    <mergeCell ref="E88:E89"/>
    <mergeCell ref="F88:H88"/>
    <mergeCell ref="I88:I89"/>
    <mergeCell ref="F89:H89"/>
    <mergeCell ref="B83:F83"/>
    <mergeCell ref="G83:I83"/>
    <mergeCell ref="C84:F84"/>
    <mergeCell ref="H84:I84"/>
    <mergeCell ref="B85:F85"/>
    <mergeCell ref="G85:I85"/>
    <mergeCell ref="C90:F90"/>
    <mergeCell ref="H90:I90"/>
    <mergeCell ref="H91:I91"/>
    <mergeCell ref="C92:F92"/>
    <mergeCell ref="H92:I92"/>
    <mergeCell ref="C93:F93"/>
    <mergeCell ref="H93:I93"/>
    <mergeCell ref="C94:F94"/>
    <mergeCell ref="H94:I94"/>
    <mergeCell ref="H101:I101"/>
    <mergeCell ref="B102:G102"/>
    <mergeCell ref="H102:I102"/>
    <mergeCell ref="C95:F95"/>
    <mergeCell ref="H95:I95"/>
    <mergeCell ref="C96:F96"/>
    <mergeCell ref="H96:I96"/>
    <mergeCell ref="B97:G97"/>
    <mergeCell ref="H97:I97"/>
    <mergeCell ref="J25:K25"/>
    <mergeCell ref="M5:N6"/>
    <mergeCell ref="B110:E110"/>
    <mergeCell ref="H110:I110"/>
    <mergeCell ref="B111:G111"/>
    <mergeCell ref="H111:I111"/>
    <mergeCell ref="B112:G112"/>
    <mergeCell ref="H112:I112"/>
    <mergeCell ref="B106:G106"/>
    <mergeCell ref="H106:I106"/>
    <mergeCell ref="B107:J107"/>
    <mergeCell ref="B108:G108"/>
    <mergeCell ref="H108:I109"/>
    <mergeCell ref="B109:E109"/>
    <mergeCell ref="B103:G103"/>
    <mergeCell ref="H103:I103"/>
    <mergeCell ref="B104:G104"/>
    <mergeCell ref="H104:I104"/>
    <mergeCell ref="B105:G105"/>
    <mergeCell ref="H105:I105"/>
    <mergeCell ref="B98:J99"/>
    <mergeCell ref="B100:G100"/>
    <mergeCell ref="H100:I100"/>
    <mergeCell ref="B101:G101"/>
  </mergeCells>
  <dataValidations count="2">
    <dataValidation type="list" allowBlank="1" showInputMessage="1" showErrorMessage="1" sqref="H3:I3" xr:uid="{00000000-0002-0000-0100-000000000000}">
      <formula1>$T$33:$T$35</formula1>
    </dataValidation>
    <dataValidation allowBlank="1" showInputMessage="1" showErrorMessage="1" prompt="Preencher aqui apenas se o serviço for tributado pelo SIMPLES NACIONAL." sqref="G94" xr:uid="{00000000-0002-0000-0100-000001000000}"/>
  </dataValidations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20"/>
  <sheetViews>
    <sheetView showGridLines="0" topLeftCell="A76" workbookViewId="0">
      <selection activeCell="A76" sqref="A1:XFD1048576"/>
    </sheetView>
  </sheetViews>
  <sheetFormatPr defaultColWidth="0" defaultRowHeight="15" zeroHeight="1"/>
  <cols>
    <col min="1" max="1" width="4" customWidth="1"/>
    <col min="2" max="5" width="9.140625" customWidth="1"/>
    <col min="6" max="6" width="19.28515625" customWidth="1"/>
    <col min="7" max="7" width="15.7109375" bestFit="1" customWidth="1"/>
    <col min="8" max="8" width="9.140625" customWidth="1"/>
    <col min="9" max="9" width="22" customWidth="1"/>
    <col min="10" max="10" width="20.28515625" customWidth="1"/>
    <col min="11" max="11" width="0.140625" customWidth="1"/>
    <col min="12" max="12" width="10.5703125" bestFit="1" customWidth="1"/>
    <col min="13" max="13" width="20.140625" customWidth="1"/>
    <col min="14" max="14" width="13" bestFit="1" customWidth="1"/>
    <col min="15" max="15" width="10.5703125" bestFit="1" customWidth="1"/>
    <col min="16" max="16" width="10.140625" bestFit="1" customWidth="1"/>
    <col min="17" max="17" width="10" bestFit="1" customWidth="1"/>
    <col min="18" max="18" width="12.42578125" bestFit="1" customWidth="1"/>
    <col min="19" max="22" width="9.140625" customWidth="1"/>
    <col min="23" max="16384" width="9.140625" hidden="1"/>
  </cols>
  <sheetData>
    <row r="1" spans="2:19" ht="15.75" thickBot="1"/>
    <row r="2" spans="2:19">
      <c r="B2" s="263" t="s">
        <v>23</v>
      </c>
      <c r="C2" s="264"/>
      <c r="D2" s="264"/>
      <c r="E2" s="264"/>
      <c r="F2" s="264"/>
      <c r="G2" s="264"/>
      <c r="H2" s="264"/>
      <c r="I2" s="265"/>
      <c r="J2" s="266" t="s">
        <v>24</v>
      </c>
      <c r="K2" s="267"/>
      <c r="M2" s="1" t="s">
        <v>25</v>
      </c>
    </row>
    <row r="3" spans="2:19">
      <c r="B3" s="272" t="s">
        <v>26</v>
      </c>
      <c r="C3" s="273"/>
      <c r="D3" s="273"/>
      <c r="E3" s="273"/>
      <c r="F3" s="273"/>
      <c r="G3" s="273"/>
      <c r="H3" s="274" t="s">
        <v>27</v>
      </c>
      <c r="I3" s="275"/>
      <c r="J3" s="268"/>
      <c r="K3" s="269"/>
      <c r="M3" s="1"/>
    </row>
    <row r="4" spans="2:19" ht="23.25" customHeight="1">
      <c r="B4" s="276" t="s">
        <v>28</v>
      </c>
      <c r="C4" s="277"/>
      <c r="D4" s="277"/>
      <c r="E4" s="277"/>
      <c r="F4" s="277"/>
      <c r="G4" s="277"/>
      <c r="H4" s="277"/>
      <c r="I4" s="278"/>
      <c r="J4" s="268"/>
      <c r="K4" s="269"/>
      <c r="M4" s="1"/>
    </row>
    <row r="5" spans="2:19">
      <c r="B5" s="279" t="s">
        <v>29</v>
      </c>
      <c r="C5" s="128"/>
      <c r="D5" s="128"/>
      <c r="E5" s="128"/>
      <c r="F5" s="129"/>
      <c r="G5" s="2" t="s">
        <v>30</v>
      </c>
      <c r="H5" s="280" t="s">
        <v>31</v>
      </c>
      <c r="I5" s="281"/>
      <c r="J5" s="270"/>
      <c r="K5" s="271"/>
      <c r="M5" s="114" t="s">
        <v>32</v>
      </c>
      <c r="N5" s="114"/>
    </row>
    <row r="6" spans="2:19">
      <c r="B6" s="298" t="s">
        <v>159</v>
      </c>
      <c r="C6" s="299"/>
      <c r="D6" s="299"/>
      <c r="E6" s="299"/>
      <c r="F6" s="300"/>
      <c r="G6" s="46">
        <v>1</v>
      </c>
      <c r="H6" s="260">
        <v>1395.68</v>
      </c>
      <c r="I6" s="301"/>
      <c r="J6" s="197">
        <f>G6*H6</f>
        <v>1395.68</v>
      </c>
      <c r="K6" s="198"/>
      <c r="M6" s="114"/>
      <c r="N6" s="114"/>
    </row>
    <row r="7" spans="2:19">
      <c r="B7" s="262"/>
      <c r="C7" s="128"/>
      <c r="D7" s="128"/>
      <c r="E7" s="128"/>
      <c r="F7" s="129"/>
      <c r="G7" s="4"/>
      <c r="H7" s="260"/>
      <c r="I7" s="261"/>
      <c r="J7" s="197">
        <f t="shared" ref="J7" si="0">G7*H7</f>
        <v>0</v>
      </c>
      <c r="K7" s="198"/>
    </row>
    <row r="8" spans="2:19">
      <c r="B8" s="294" t="s">
        <v>34</v>
      </c>
      <c r="C8" s="295"/>
      <c r="D8" s="295"/>
      <c r="E8" s="295"/>
      <c r="F8" s="295"/>
      <c r="G8" s="295"/>
      <c r="H8" s="295"/>
      <c r="I8" s="296"/>
      <c r="J8" s="204">
        <f>SUM(J6:J7)</f>
        <v>1395.68</v>
      </c>
      <c r="K8" s="247"/>
    </row>
    <row r="9" spans="2:19">
      <c r="B9" s="297" t="s">
        <v>35</v>
      </c>
      <c r="C9" s="200"/>
      <c r="D9" s="200"/>
      <c r="E9" s="200"/>
      <c r="F9" s="200"/>
      <c r="G9" s="200"/>
      <c r="H9" s="200"/>
      <c r="I9" s="201"/>
      <c r="J9" s="204">
        <f>J8*12</f>
        <v>16748.16</v>
      </c>
      <c r="K9" s="247"/>
    </row>
    <row r="10" spans="2:19">
      <c r="B10" s="307" t="s">
        <v>36</v>
      </c>
      <c r="C10" s="308"/>
      <c r="D10" s="308"/>
      <c r="E10" s="308"/>
      <c r="F10" s="308"/>
      <c r="G10" s="308"/>
      <c r="H10" s="308"/>
      <c r="I10" s="308"/>
      <c r="J10" s="308"/>
      <c r="K10" s="309"/>
    </row>
    <row r="11" spans="2:19" ht="30" customHeight="1">
      <c r="B11" s="213" t="s">
        <v>37</v>
      </c>
      <c r="C11" s="214"/>
      <c r="D11" s="214"/>
      <c r="E11" s="214"/>
      <c r="F11" s="214"/>
      <c r="G11" s="214"/>
      <c r="H11" s="214"/>
      <c r="I11" s="214"/>
      <c r="J11" s="214"/>
      <c r="K11" s="215"/>
      <c r="M11" s="6"/>
    </row>
    <row r="12" spans="2:19">
      <c r="B12" s="7" t="s">
        <v>38</v>
      </c>
      <c r="C12" s="177" t="s">
        <v>39</v>
      </c>
      <c r="D12" s="128"/>
      <c r="E12" s="128"/>
      <c r="F12" s="128"/>
      <c r="G12" s="128"/>
      <c r="H12" s="128"/>
      <c r="I12" s="129"/>
      <c r="J12" s="282" t="s">
        <v>40</v>
      </c>
      <c r="K12" s="283"/>
    </row>
    <row r="13" spans="2:19">
      <c r="B13" s="8" t="s">
        <v>41</v>
      </c>
      <c r="C13" s="284" t="s">
        <v>42</v>
      </c>
      <c r="D13" s="285"/>
      <c r="E13" s="285"/>
      <c r="F13" s="285"/>
      <c r="G13" s="285"/>
      <c r="H13" s="285"/>
      <c r="I13" s="286"/>
      <c r="J13" s="260">
        <f>J8</f>
        <v>1395.68</v>
      </c>
      <c r="K13" s="301"/>
    </row>
    <row r="14" spans="2:19">
      <c r="B14" s="302" t="s">
        <v>46</v>
      </c>
      <c r="C14" s="303"/>
      <c r="D14" s="303"/>
      <c r="E14" s="303"/>
      <c r="F14" s="303"/>
      <c r="G14" s="303"/>
      <c r="H14" s="303"/>
      <c r="I14" s="304"/>
      <c r="J14" s="305">
        <f>SUM(J13:J13)</f>
        <v>1395.68</v>
      </c>
      <c r="K14" s="306"/>
      <c r="M14" s="136" t="s">
        <v>160</v>
      </c>
      <c r="N14" s="136"/>
      <c r="O14" s="136"/>
      <c r="P14" s="136"/>
      <c r="Q14" s="136"/>
      <c r="R14" s="136"/>
      <c r="S14" s="136"/>
    </row>
    <row r="15" spans="2:19" ht="39.75" customHeight="1">
      <c r="B15" s="213" t="s">
        <v>47</v>
      </c>
      <c r="C15" s="214"/>
      <c r="D15" s="214"/>
      <c r="E15" s="214"/>
      <c r="F15" s="214"/>
      <c r="G15" s="214"/>
      <c r="H15" s="214"/>
      <c r="I15" s="214"/>
      <c r="J15" s="214"/>
      <c r="K15" s="215"/>
      <c r="M15" s="310" t="s">
        <v>161</v>
      </c>
      <c r="N15" s="310" t="s">
        <v>162</v>
      </c>
      <c r="O15" s="310" t="s">
        <v>40</v>
      </c>
      <c r="P15" s="310" t="s">
        <v>163</v>
      </c>
      <c r="Q15" s="311" t="s">
        <v>51</v>
      </c>
      <c r="R15" s="310" t="s">
        <v>164</v>
      </c>
      <c r="S15" s="311" t="s">
        <v>165</v>
      </c>
    </row>
    <row r="16" spans="2:19">
      <c r="B16" s="7" t="s">
        <v>48</v>
      </c>
      <c r="C16" s="177" t="s">
        <v>49</v>
      </c>
      <c r="D16" s="128"/>
      <c r="E16" s="128"/>
      <c r="F16" s="129"/>
      <c r="G16" s="9" t="s">
        <v>30</v>
      </c>
      <c r="H16" s="177" t="s">
        <v>50</v>
      </c>
      <c r="I16" s="129"/>
      <c r="J16" s="177" t="s">
        <v>51</v>
      </c>
      <c r="K16" s="206"/>
      <c r="M16" s="310"/>
      <c r="N16" s="310"/>
      <c r="O16" s="310"/>
      <c r="P16" s="310"/>
      <c r="Q16" s="311"/>
      <c r="R16" s="311"/>
      <c r="S16" s="311"/>
    </row>
    <row r="17" spans="2:22" ht="52.5" customHeight="1">
      <c r="B17" s="8" t="s">
        <v>41</v>
      </c>
      <c r="C17" s="221" t="s">
        <v>166</v>
      </c>
      <c r="D17" s="214"/>
      <c r="E17" s="214"/>
      <c r="F17" s="222"/>
      <c r="G17" s="11">
        <f>+G6</f>
        <v>1</v>
      </c>
      <c r="H17" s="197">
        <f>+S17</f>
        <v>96.259199999999993</v>
      </c>
      <c r="I17" s="320"/>
      <c r="J17" s="197">
        <f t="shared" ref="J17:J20" si="1">H17*G17</f>
        <v>96.259199999999993</v>
      </c>
      <c r="K17" s="198"/>
      <c r="M17" s="10" t="s">
        <v>167</v>
      </c>
      <c r="N17" s="11">
        <v>24</v>
      </c>
      <c r="O17" s="12">
        <v>3.75</v>
      </c>
      <c r="P17" s="12">
        <f>+O17*2</f>
        <v>7.5</v>
      </c>
      <c r="Q17" s="13">
        <f>(N17*P17)</f>
        <v>180</v>
      </c>
      <c r="R17" s="14">
        <f>IF(N17&gt;0,(-H6*0.06),0)</f>
        <v>-83.740800000000007</v>
      </c>
      <c r="S17" s="15">
        <f>SUM(Q17:R17)</f>
        <v>96.259199999999993</v>
      </c>
    </row>
    <row r="18" spans="2:22">
      <c r="B18" s="8" t="s">
        <v>43</v>
      </c>
      <c r="C18" s="221" t="s">
        <v>168</v>
      </c>
      <c r="D18" s="214"/>
      <c r="E18" s="214"/>
      <c r="F18" s="222"/>
      <c r="G18" s="11">
        <f>G17</f>
        <v>1</v>
      </c>
      <c r="H18" s="315">
        <v>183.6</v>
      </c>
      <c r="I18" s="316"/>
      <c r="J18" s="197">
        <f t="shared" si="1"/>
        <v>183.6</v>
      </c>
      <c r="K18" s="198"/>
      <c r="M18" s="11" t="s">
        <v>169</v>
      </c>
      <c r="N18" s="11">
        <v>24</v>
      </c>
      <c r="O18" s="47">
        <v>7.65</v>
      </c>
      <c r="P18" s="57"/>
      <c r="Q18" s="16">
        <f>+N18*O18</f>
        <v>183.60000000000002</v>
      </c>
    </row>
    <row r="19" spans="2:22">
      <c r="B19" s="8" t="s">
        <v>59</v>
      </c>
      <c r="C19" s="312" t="s">
        <v>170</v>
      </c>
      <c r="D19" s="313"/>
      <c r="E19" s="313"/>
      <c r="F19" s="314"/>
      <c r="G19" s="11">
        <f t="shared" ref="G19" si="2">G18</f>
        <v>1</v>
      </c>
      <c r="H19" s="315">
        <v>62.4</v>
      </c>
      <c r="I19" s="316"/>
      <c r="J19" s="197">
        <f>G19*H19</f>
        <v>62.4</v>
      </c>
      <c r="K19" s="198"/>
      <c r="M19" s="11" t="s">
        <v>170</v>
      </c>
      <c r="N19" s="11">
        <v>1</v>
      </c>
      <c r="O19" s="47">
        <v>62.4</v>
      </c>
      <c r="P19" s="57"/>
      <c r="Q19" s="16">
        <f>+N19*O19</f>
        <v>62.4</v>
      </c>
    </row>
    <row r="20" spans="2:22" ht="15" customHeight="1">
      <c r="B20" s="8" t="s">
        <v>69</v>
      </c>
      <c r="C20" s="312" t="s">
        <v>171</v>
      </c>
      <c r="D20" s="313"/>
      <c r="E20" s="313"/>
      <c r="F20" s="314"/>
      <c r="G20" s="11">
        <f>G19</f>
        <v>1</v>
      </c>
      <c r="H20" s="315">
        <v>103.93</v>
      </c>
      <c r="I20" s="316"/>
      <c r="J20" s="104">
        <f t="shared" si="1"/>
        <v>103.93</v>
      </c>
      <c r="K20" s="105"/>
      <c r="M20" s="11" t="s">
        <v>171</v>
      </c>
      <c r="N20" s="11">
        <v>1</v>
      </c>
      <c r="O20" s="47">
        <v>103.93</v>
      </c>
      <c r="P20" s="57"/>
      <c r="Q20" s="16">
        <f>+N20*O20</f>
        <v>103.93</v>
      </c>
    </row>
    <row r="21" spans="2:22">
      <c r="B21" s="302" t="s">
        <v>53</v>
      </c>
      <c r="C21" s="317"/>
      <c r="D21" s="317"/>
      <c r="E21" s="317"/>
      <c r="F21" s="317"/>
      <c r="G21" s="317"/>
      <c r="H21" s="317"/>
      <c r="I21" s="318"/>
      <c r="J21" s="305">
        <f>SUM(J17:J20)</f>
        <v>446.18919999999997</v>
      </c>
      <c r="K21" s="319"/>
    </row>
    <row r="22" spans="2:22" ht="30" customHeight="1">
      <c r="B22" s="213" t="s">
        <v>54</v>
      </c>
      <c r="C22" s="240"/>
      <c r="D22" s="240"/>
      <c r="E22" s="240"/>
      <c r="F22" s="240"/>
      <c r="G22" s="240"/>
      <c r="H22" s="240"/>
      <c r="I22" s="240"/>
      <c r="J22" s="240"/>
      <c r="K22" s="241"/>
    </row>
    <row r="23" spans="2:22">
      <c r="B23" s="8" t="s">
        <v>55</v>
      </c>
      <c r="C23" s="141" t="s">
        <v>56</v>
      </c>
      <c r="D23" s="182"/>
      <c r="E23" s="182"/>
      <c r="F23" s="182"/>
      <c r="G23" s="182"/>
      <c r="H23" s="182"/>
      <c r="I23" s="183"/>
      <c r="J23" s="177" t="s">
        <v>51</v>
      </c>
      <c r="K23" s="206"/>
    </row>
    <row r="24" spans="2:22">
      <c r="B24" s="8" t="s">
        <v>41</v>
      </c>
      <c r="C24" s="144" t="s">
        <v>57</v>
      </c>
      <c r="D24" s="182"/>
      <c r="E24" s="182"/>
      <c r="F24" s="182"/>
      <c r="G24" s="182"/>
      <c r="H24" s="182"/>
      <c r="I24" s="183"/>
      <c r="J24" s="112"/>
      <c r="K24" s="113"/>
    </row>
    <row r="25" spans="2:22">
      <c r="B25" s="302" t="s">
        <v>61</v>
      </c>
      <c r="C25" s="317"/>
      <c r="D25" s="317"/>
      <c r="E25" s="317"/>
      <c r="F25" s="317"/>
      <c r="G25" s="317"/>
      <c r="H25" s="317"/>
      <c r="I25" s="318"/>
      <c r="J25" s="305">
        <f>SUM(J24:J24)</f>
        <v>0</v>
      </c>
      <c r="K25" s="319"/>
    </row>
    <row r="26" spans="2:22" ht="51" customHeight="1">
      <c r="B26" s="213" t="s">
        <v>62</v>
      </c>
      <c r="C26" s="214"/>
      <c r="D26" s="214"/>
      <c r="E26" s="214"/>
      <c r="F26" s="214"/>
      <c r="G26" s="214"/>
      <c r="H26" s="214"/>
      <c r="I26" s="214"/>
      <c r="J26" s="214"/>
      <c r="K26" s="215"/>
    </row>
    <row r="27" spans="2:22">
      <c r="B27" s="238" t="s">
        <v>63</v>
      </c>
      <c r="C27" s="239"/>
      <c r="D27" s="239"/>
      <c r="E27" s="239"/>
      <c r="F27" s="239"/>
      <c r="G27" s="239"/>
      <c r="H27" s="239"/>
      <c r="I27" s="239"/>
      <c r="J27" s="239"/>
      <c r="K27" s="106"/>
    </row>
    <row r="28" spans="2:22">
      <c r="B28" s="18" t="s">
        <v>64</v>
      </c>
      <c r="C28" s="177" t="s">
        <v>65</v>
      </c>
      <c r="D28" s="128"/>
      <c r="E28" s="128"/>
      <c r="F28" s="128"/>
      <c r="G28" s="129"/>
      <c r="H28" s="232">
        <f>H37</f>
        <v>0.33800000000000008</v>
      </c>
      <c r="I28" s="129"/>
      <c r="J28" s="177" t="s">
        <v>40</v>
      </c>
      <c r="K28" s="206"/>
    </row>
    <row r="29" spans="2:22">
      <c r="B29" s="19" t="s">
        <v>41</v>
      </c>
      <c r="C29" s="144" t="s">
        <v>66</v>
      </c>
      <c r="D29" s="182"/>
      <c r="E29" s="182"/>
      <c r="F29" s="182"/>
      <c r="G29" s="183"/>
      <c r="H29" s="211">
        <v>0.2</v>
      </c>
      <c r="I29" s="212"/>
      <c r="J29" s="197">
        <f>H29*J13</f>
        <v>279.13600000000002</v>
      </c>
      <c r="K29" s="198"/>
    </row>
    <row r="30" spans="2:22">
      <c r="B30" s="23" t="s">
        <v>43</v>
      </c>
      <c r="C30" s="144" t="s">
        <v>67</v>
      </c>
      <c r="D30" s="182"/>
      <c r="E30" s="182"/>
      <c r="F30" s="182"/>
      <c r="G30" s="183"/>
      <c r="H30" s="211">
        <v>1.4999999999999999E-2</v>
      </c>
      <c r="I30" s="212"/>
      <c r="J30" s="197">
        <f>H30*J13</f>
        <v>20.935200000000002</v>
      </c>
      <c r="K30" s="198"/>
    </row>
    <row r="31" spans="2:22">
      <c r="B31" s="23" t="s">
        <v>59</v>
      </c>
      <c r="C31" s="144" t="s">
        <v>68</v>
      </c>
      <c r="D31" s="182"/>
      <c r="E31" s="182"/>
      <c r="F31" s="182"/>
      <c r="G31" s="183"/>
      <c r="H31" s="211">
        <v>0.01</v>
      </c>
      <c r="I31" s="212"/>
      <c r="J31" s="197">
        <f>H31*J13</f>
        <v>13.956800000000001</v>
      </c>
      <c r="K31" s="198"/>
    </row>
    <row r="32" spans="2:22">
      <c r="B32" s="23" t="s">
        <v>69</v>
      </c>
      <c r="C32" s="144" t="s">
        <v>70</v>
      </c>
      <c r="D32" s="182"/>
      <c r="E32" s="182"/>
      <c r="F32" s="182"/>
      <c r="G32" s="183"/>
      <c r="H32" s="211">
        <v>2E-3</v>
      </c>
      <c r="I32" s="212"/>
      <c r="J32" s="197">
        <f>H32*J13</f>
        <v>2.7913600000000001</v>
      </c>
      <c r="K32" s="198"/>
      <c r="V32" t="s">
        <v>27</v>
      </c>
    </row>
    <row r="33" spans="2:22">
      <c r="B33" s="23" t="s">
        <v>71</v>
      </c>
      <c r="C33" s="144" t="s">
        <v>72</v>
      </c>
      <c r="D33" s="182"/>
      <c r="E33" s="182"/>
      <c r="F33" s="182"/>
      <c r="G33" s="183"/>
      <c r="H33" s="211">
        <v>2.5000000000000001E-2</v>
      </c>
      <c r="I33" s="212"/>
      <c r="J33" s="197">
        <f>H33*J13</f>
        <v>34.892000000000003</v>
      </c>
      <c r="K33" s="198"/>
      <c r="V33" t="s">
        <v>73</v>
      </c>
    </row>
    <row r="34" spans="2:22">
      <c r="B34" s="23" t="s">
        <v>74</v>
      </c>
      <c r="C34" s="144" t="s">
        <v>75</v>
      </c>
      <c r="D34" s="182"/>
      <c r="E34" s="182"/>
      <c r="F34" s="182"/>
      <c r="G34" s="183"/>
      <c r="H34" s="211">
        <v>0.08</v>
      </c>
      <c r="I34" s="212"/>
      <c r="J34" s="197">
        <f>H34*J13</f>
        <v>111.65440000000001</v>
      </c>
      <c r="K34" s="198"/>
      <c r="V34" t="s">
        <v>76</v>
      </c>
    </row>
    <row r="35" spans="2:22">
      <c r="B35" s="23" t="s">
        <v>77</v>
      </c>
      <c r="C35" s="144" t="s">
        <v>78</v>
      </c>
      <c r="D35" s="182"/>
      <c r="E35" s="182"/>
      <c r="F35" s="182"/>
      <c r="G35" s="183"/>
      <c r="H35" s="230"/>
      <c r="I35" s="231"/>
      <c r="J35" s="197">
        <f>H35*J13</f>
        <v>0</v>
      </c>
      <c r="K35" s="198"/>
    </row>
    <row r="36" spans="2:22">
      <c r="B36" s="23" t="s">
        <v>79</v>
      </c>
      <c r="C36" s="144" t="s">
        <v>80</v>
      </c>
      <c r="D36" s="182"/>
      <c r="E36" s="182"/>
      <c r="F36" s="182"/>
      <c r="G36" s="183"/>
      <c r="H36" s="211">
        <v>6.0000000000000001E-3</v>
      </c>
      <c r="I36" s="212"/>
      <c r="J36" s="197">
        <f>H36*J13</f>
        <v>8.3740800000000011</v>
      </c>
      <c r="K36" s="198"/>
    </row>
    <row r="37" spans="2:22">
      <c r="B37" s="199" t="s">
        <v>81</v>
      </c>
      <c r="C37" s="200"/>
      <c r="D37" s="200"/>
      <c r="E37" s="200"/>
      <c r="F37" s="200"/>
      <c r="G37" s="201"/>
      <c r="H37" s="202">
        <f>SUM(H29:H36)</f>
        <v>0.33800000000000008</v>
      </c>
      <c r="I37" s="203"/>
      <c r="J37" s="204">
        <f>SUM(J29:J36)</f>
        <v>471.73984000000002</v>
      </c>
      <c r="K37" s="205"/>
    </row>
    <row r="38" spans="2:22">
      <c r="B38" s="18" t="s">
        <v>82</v>
      </c>
      <c r="C38" s="177" t="s">
        <v>83</v>
      </c>
      <c r="D38" s="128"/>
      <c r="E38" s="128"/>
      <c r="F38" s="128"/>
      <c r="G38" s="129"/>
      <c r="H38" s="177" t="s">
        <v>84</v>
      </c>
      <c r="I38" s="129"/>
      <c r="J38" s="177" t="s">
        <v>40</v>
      </c>
      <c r="K38" s="206"/>
    </row>
    <row r="39" spans="2:22">
      <c r="B39" s="19" t="s">
        <v>41</v>
      </c>
      <c r="C39" s="144" t="s">
        <v>85</v>
      </c>
      <c r="D39" s="182"/>
      <c r="E39" s="182"/>
      <c r="F39" s="182"/>
      <c r="G39" s="183"/>
      <c r="H39" s="218">
        <v>8.3299999999999999E-2</v>
      </c>
      <c r="I39" s="219"/>
      <c r="J39" s="197">
        <f>H39*J13</f>
        <v>116.26014400000001</v>
      </c>
      <c r="K39" s="198"/>
    </row>
    <row r="40" spans="2:22">
      <c r="B40" s="8" t="s">
        <v>41</v>
      </c>
      <c r="C40" s="223" t="s">
        <v>86</v>
      </c>
      <c r="D40" s="224"/>
      <c r="E40" s="224"/>
      <c r="F40" s="224"/>
      <c r="G40" s="225"/>
      <c r="H40" s="226">
        <v>1.4E-2</v>
      </c>
      <c r="I40" s="227"/>
      <c r="J40" s="228">
        <f>H40*J14</f>
        <v>19.53952</v>
      </c>
      <c r="K40" s="229"/>
    </row>
    <row r="41" spans="2:22">
      <c r="B41" s="199" t="s">
        <v>87</v>
      </c>
      <c r="C41" s="200"/>
      <c r="D41" s="200"/>
      <c r="E41" s="200"/>
      <c r="F41" s="200"/>
      <c r="G41" s="201"/>
      <c r="H41" s="202">
        <f>H39+H40</f>
        <v>9.7299999999999998E-2</v>
      </c>
      <c r="I41" s="203"/>
      <c r="J41" s="204">
        <f>J39+J40</f>
        <v>135.79966400000001</v>
      </c>
      <c r="K41" s="205"/>
    </row>
    <row r="42" spans="2:22">
      <c r="B42" s="18" t="s">
        <v>88</v>
      </c>
      <c r="C42" s="177" t="s">
        <v>83</v>
      </c>
      <c r="D42" s="128"/>
      <c r="E42" s="128"/>
      <c r="F42" s="128"/>
      <c r="G42" s="129"/>
      <c r="H42" s="177" t="s">
        <v>84</v>
      </c>
      <c r="I42" s="129"/>
      <c r="J42" s="177" t="s">
        <v>40</v>
      </c>
      <c r="K42" s="206"/>
    </row>
    <row r="43" spans="2:22">
      <c r="B43" s="19" t="s">
        <v>41</v>
      </c>
      <c r="C43" s="144" t="s">
        <v>89</v>
      </c>
      <c r="D43" s="182"/>
      <c r="E43" s="182"/>
      <c r="F43" s="182"/>
      <c r="G43" s="183"/>
      <c r="H43" s="211">
        <v>6.4999999999999997E-3</v>
      </c>
      <c r="I43" s="212"/>
      <c r="J43" s="197">
        <f>H43*J14</f>
        <v>9.0719200000000004</v>
      </c>
      <c r="K43" s="198"/>
    </row>
    <row r="44" spans="2:22">
      <c r="B44" s="23" t="s">
        <v>43</v>
      </c>
      <c r="C44" s="221" t="s">
        <v>90</v>
      </c>
      <c r="D44" s="214"/>
      <c r="E44" s="214"/>
      <c r="F44" s="214"/>
      <c r="G44" s="222"/>
      <c r="H44" s="218">
        <v>1.1000000000000001E-3</v>
      </c>
      <c r="I44" s="219"/>
      <c r="J44" s="197">
        <f>J14*H44</f>
        <v>1.5352480000000002</v>
      </c>
      <c r="K44" s="198"/>
    </row>
    <row r="45" spans="2:22">
      <c r="B45" s="199" t="s">
        <v>91</v>
      </c>
      <c r="C45" s="200"/>
      <c r="D45" s="200"/>
      <c r="E45" s="200"/>
      <c r="F45" s="200"/>
      <c r="G45" s="201"/>
      <c r="H45" s="202">
        <f>H43+H44</f>
        <v>7.6E-3</v>
      </c>
      <c r="I45" s="203"/>
      <c r="J45" s="204">
        <f>SUM(J43:J44)</f>
        <v>10.607168000000001</v>
      </c>
      <c r="K45" s="205"/>
    </row>
    <row r="46" spans="2:22">
      <c r="B46" s="18" t="s">
        <v>92</v>
      </c>
      <c r="C46" s="177" t="s">
        <v>93</v>
      </c>
      <c r="D46" s="128"/>
      <c r="E46" s="128"/>
      <c r="F46" s="128"/>
      <c r="G46" s="129"/>
      <c r="H46" s="177" t="s">
        <v>84</v>
      </c>
      <c r="I46" s="129"/>
      <c r="J46" s="177" t="s">
        <v>40</v>
      </c>
      <c r="K46" s="206"/>
    </row>
    <row r="47" spans="2:22">
      <c r="B47" s="19" t="s">
        <v>41</v>
      </c>
      <c r="C47" s="144" t="s">
        <v>94</v>
      </c>
      <c r="D47" s="182"/>
      <c r="E47" s="182"/>
      <c r="F47" s="182"/>
      <c r="G47" s="183"/>
      <c r="H47" s="211">
        <v>4.1999999999999997E-3</v>
      </c>
      <c r="I47" s="212"/>
      <c r="J47" s="197">
        <f>H47*J14</f>
        <v>5.8618559999999995</v>
      </c>
      <c r="K47" s="198"/>
    </row>
    <row r="48" spans="2:22">
      <c r="B48" s="23" t="s">
        <v>43</v>
      </c>
      <c r="C48" s="144" t="s">
        <v>95</v>
      </c>
      <c r="D48" s="182"/>
      <c r="E48" s="182"/>
      <c r="F48" s="182"/>
      <c r="G48" s="183"/>
      <c r="H48" s="220">
        <v>3.5999999999999997E-2</v>
      </c>
      <c r="I48" s="219"/>
      <c r="J48" s="197">
        <f>H47*J47</f>
        <v>2.4619795199999996E-2</v>
      </c>
      <c r="K48" s="198"/>
    </row>
    <row r="49" spans="2:17">
      <c r="B49" s="23" t="s">
        <v>59</v>
      </c>
      <c r="C49" s="144" t="s">
        <v>96</v>
      </c>
      <c r="D49" s="182"/>
      <c r="E49" s="182"/>
      <c r="F49" s="182"/>
      <c r="G49" s="183"/>
      <c r="H49" s="218">
        <v>2E-3</v>
      </c>
      <c r="I49" s="219"/>
      <c r="J49" s="197">
        <f>H49*J50</f>
        <v>5.4264038399999999E-2</v>
      </c>
      <c r="K49" s="198"/>
    </row>
    <row r="50" spans="2:17">
      <c r="B50" s="23" t="s">
        <v>69</v>
      </c>
      <c r="C50" s="144" t="s">
        <v>97</v>
      </c>
      <c r="D50" s="182"/>
      <c r="E50" s="182"/>
      <c r="F50" s="182"/>
      <c r="G50" s="183"/>
      <c r="H50" s="211">
        <v>1.9439999999999999E-2</v>
      </c>
      <c r="I50" s="212"/>
      <c r="J50" s="197">
        <f>H50*J14</f>
        <v>27.132019199999998</v>
      </c>
      <c r="K50" s="198"/>
    </row>
    <row r="51" spans="2:17">
      <c r="B51" s="23" t="s">
        <v>71</v>
      </c>
      <c r="C51" s="152" t="s">
        <v>98</v>
      </c>
      <c r="D51" s="216"/>
      <c r="E51" s="216"/>
      <c r="F51" s="216"/>
      <c r="G51" s="217"/>
      <c r="H51" s="218">
        <v>3.2659999999999998E-3</v>
      </c>
      <c r="I51" s="219"/>
      <c r="J51" s="197">
        <f>H51*J50</f>
        <v>8.8613174707199996E-2</v>
      </c>
      <c r="K51" s="198"/>
    </row>
    <row r="52" spans="2:17">
      <c r="B52" s="23" t="s">
        <v>74</v>
      </c>
      <c r="C52" s="144" t="s">
        <v>99</v>
      </c>
      <c r="D52" s="182"/>
      <c r="E52" s="182"/>
      <c r="F52" s="182"/>
      <c r="G52" s="183"/>
      <c r="H52" s="211">
        <v>2E-3</v>
      </c>
      <c r="I52" s="212"/>
      <c r="J52" s="197">
        <f>H52*J50</f>
        <v>5.4264038399999999E-2</v>
      </c>
      <c r="K52" s="198"/>
    </row>
    <row r="53" spans="2:17">
      <c r="B53" s="199" t="s">
        <v>100</v>
      </c>
      <c r="C53" s="200"/>
      <c r="D53" s="200"/>
      <c r="E53" s="200"/>
      <c r="F53" s="200"/>
      <c r="G53" s="201"/>
      <c r="H53" s="202">
        <f>SUM(H47:H52)</f>
        <v>6.6906000000000007E-2</v>
      </c>
      <c r="I53" s="203"/>
      <c r="J53" s="204">
        <f>SUM(J47:K52)</f>
        <v>33.215636246707199</v>
      </c>
      <c r="K53" s="205"/>
    </row>
    <row r="54" spans="2:17" ht="51.75" customHeight="1">
      <c r="B54" s="213" t="s">
        <v>101</v>
      </c>
      <c r="C54" s="214"/>
      <c r="D54" s="214"/>
      <c r="E54" s="214"/>
      <c r="F54" s="214"/>
      <c r="G54" s="214"/>
      <c r="H54" s="214"/>
      <c r="I54" s="214"/>
      <c r="J54" s="214"/>
      <c r="K54" s="215"/>
    </row>
    <row r="55" spans="2:17">
      <c r="B55" s="18" t="s">
        <v>102</v>
      </c>
      <c r="C55" s="177" t="s">
        <v>83</v>
      </c>
      <c r="D55" s="128"/>
      <c r="E55" s="128"/>
      <c r="F55" s="128"/>
      <c r="G55" s="129"/>
      <c r="H55" s="177" t="s">
        <v>84</v>
      </c>
      <c r="I55" s="129"/>
      <c r="J55" s="177" t="s">
        <v>40</v>
      </c>
      <c r="K55" s="206"/>
    </row>
    <row r="56" spans="2:17">
      <c r="B56" s="19" t="s">
        <v>41</v>
      </c>
      <c r="C56" s="144" t="s">
        <v>103</v>
      </c>
      <c r="D56" s="182"/>
      <c r="E56" s="182"/>
      <c r="F56" s="182"/>
      <c r="G56" s="183"/>
      <c r="H56" s="211">
        <v>0.1111</v>
      </c>
      <c r="I56" s="212"/>
      <c r="J56" s="197">
        <f>H56*J13</f>
        <v>155.06004800000002</v>
      </c>
      <c r="K56" s="198"/>
      <c r="P56" s="20"/>
    </row>
    <row r="57" spans="2:17">
      <c r="B57" s="23" t="s">
        <v>43</v>
      </c>
      <c r="C57" s="144" t="s">
        <v>104</v>
      </c>
      <c r="D57" s="182"/>
      <c r="E57" s="182"/>
      <c r="F57" s="182"/>
      <c r="G57" s="183"/>
      <c r="H57" s="211">
        <v>1.66E-2</v>
      </c>
      <c r="I57" s="212"/>
      <c r="J57" s="197">
        <f>H57*J13</f>
        <v>23.168288</v>
      </c>
      <c r="K57" s="198"/>
      <c r="M57" s="21"/>
      <c r="P57" s="20"/>
    </row>
    <row r="58" spans="2:17">
      <c r="B58" s="23" t="s">
        <v>59</v>
      </c>
      <c r="C58" s="144" t="s">
        <v>105</v>
      </c>
      <c r="D58" s="182"/>
      <c r="E58" s="182"/>
      <c r="F58" s="182"/>
      <c r="G58" s="183"/>
      <c r="H58" s="211">
        <v>2.0000000000000001E-4</v>
      </c>
      <c r="I58" s="212"/>
      <c r="J58" s="197">
        <f>H58*J13</f>
        <v>0.27913600000000005</v>
      </c>
      <c r="K58" s="198"/>
      <c r="P58" s="20"/>
    </row>
    <row r="59" spans="2:17">
      <c r="B59" s="23" t="s">
        <v>69</v>
      </c>
      <c r="C59" s="144" t="s">
        <v>106</v>
      </c>
      <c r="D59" s="182"/>
      <c r="E59" s="182"/>
      <c r="F59" s="182"/>
      <c r="G59" s="183"/>
      <c r="H59" s="211">
        <v>2.8E-3</v>
      </c>
      <c r="I59" s="212"/>
      <c r="J59" s="197">
        <f>H59*J13</f>
        <v>3.9079040000000003</v>
      </c>
      <c r="K59" s="198"/>
      <c r="N59" s="22"/>
      <c r="P59" s="20"/>
      <c r="Q59" s="22"/>
    </row>
    <row r="60" spans="2:17">
      <c r="B60" s="23" t="s">
        <v>71</v>
      </c>
      <c r="C60" s="144" t="s">
        <v>107</v>
      </c>
      <c r="D60" s="182"/>
      <c r="E60" s="182"/>
      <c r="F60" s="182"/>
      <c r="G60" s="183"/>
      <c r="H60" s="211">
        <v>2.9999999999999997E-4</v>
      </c>
      <c r="I60" s="212"/>
      <c r="J60" s="197">
        <f>H60*J13</f>
        <v>0.41870399999999997</v>
      </c>
      <c r="K60" s="198"/>
    </row>
    <row r="61" spans="2:17">
      <c r="B61" s="199" t="s">
        <v>108</v>
      </c>
      <c r="C61" s="200"/>
      <c r="D61" s="200"/>
      <c r="E61" s="200"/>
      <c r="F61" s="200"/>
      <c r="G61" s="201"/>
      <c r="H61" s="184">
        <f>H60+H59+H58+H57+H56</f>
        <v>0.13100000000000001</v>
      </c>
      <c r="I61" s="185"/>
      <c r="J61" s="167">
        <f>SUM(J56:J60)</f>
        <v>182.83408</v>
      </c>
      <c r="K61" s="207"/>
    </row>
    <row r="62" spans="2:17">
      <c r="B62" s="23" t="s">
        <v>77</v>
      </c>
      <c r="C62" s="208" t="s">
        <v>109</v>
      </c>
      <c r="D62" s="209"/>
      <c r="E62" s="209"/>
      <c r="F62" s="209"/>
      <c r="G62" s="210"/>
      <c r="H62" s="184">
        <v>2.2700000000000001E-2</v>
      </c>
      <c r="I62" s="185"/>
      <c r="J62" s="197">
        <f>H62*J61</f>
        <v>4.1503336160000002</v>
      </c>
      <c r="K62" s="198"/>
    </row>
    <row r="63" spans="2:17">
      <c r="B63" s="199" t="s">
        <v>110</v>
      </c>
      <c r="C63" s="200"/>
      <c r="D63" s="200"/>
      <c r="E63" s="200"/>
      <c r="F63" s="200"/>
      <c r="G63" s="201"/>
      <c r="H63" s="202">
        <f>H61+H62</f>
        <v>0.1537</v>
      </c>
      <c r="I63" s="203"/>
      <c r="J63" s="204">
        <f>SUM(J61:J62)</f>
        <v>186.98441361600001</v>
      </c>
      <c r="K63" s="205"/>
    </row>
    <row r="64" spans="2:17">
      <c r="B64" s="18" t="s">
        <v>1</v>
      </c>
      <c r="C64" s="177" t="s">
        <v>111</v>
      </c>
      <c r="D64" s="170"/>
      <c r="E64" s="170"/>
      <c r="F64" s="170"/>
      <c r="G64" s="171"/>
      <c r="H64" s="177" t="s">
        <v>84</v>
      </c>
      <c r="I64" s="129"/>
      <c r="J64" s="177" t="s">
        <v>40</v>
      </c>
      <c r="K64" s="206"/>
    </row>
    <row r="65" spans="2:12">
      <c r="B65" s="7" t="s">
        <v>64</v>
      </c>
      <c r="C65" s="144" t="s">
        <v>112</v>
      </c>
      <c r="D65" s="182"/>
      <c r="E65" s="182"/>
      <c r="F65" s="182"/>
      <c r="G65" s="183"/>
      <c r="H65" s="195">
        <f>+H37</f>
        <v>0.33800000000000008</v>
      </c>
      <c r="I65" s="196"/>
      <c r="J65" s="197">
        <f>H65*J14</f>
        <v>471.73984000000013</v>
      </c>
      <c r="K65" s="198"/>
    </row>
    <row r="66" spans="2:12">
      <c r="B66" s="103" t="s">
        <v>82</v>
      </c>
      <c r="C66" s="144" t="s">
        <v>113</v>
      </c>
      <c r="D66" s="182"/>
      <c r="E66" s="182"/>
      <c r="F66" s="182"/>
      <c r="G66" s="183"/>
      <c r="H66" s="195">
        <f>H41</f>
        <v>9.7299999999999998E-2</v>
      </c>
      <c r="I66" s="196"/>
      <c r="J66" s="197">
        <f>H66*J14</f>
        <v>135.79966400000001</v>
      </c>
      <c r="K66" s="198"/>
    </row>
    <row r="67" spans="2:12">
      <c r="B67" s="103" t="s">
        <v>88</v>
      </c>
      <c r="C67" s="144" t="s">
        <v>89</v>
      </c>
      <c r="D67" s="182"/>
      <c r="E67" s="182"/>
      <c r="F67" s="182"/>
      <c r="G67" s="183"/>
      <c r="H67" s="195">
        <f>H45</f>
        <v>7.6E-3</v>
      </c>
      <c r="I67" s="196"/>
      <c r="J67" s="197">
        <f>H67*J14</f>
        <v>10.607168</v>
      </c>
      <c r="K67" s="198"/>
    </row>
    <row r="68" spans="2:12">
      <c r="B68" s="103" t="s">
        <v>92</v>
      </c>
      <c r="C68" s="144" t="s">
        <v>114</v>
      </c>
      <c r="D68" s="182"/>
      <c r="E68" s="182"/>
      <c r="F68" s="182"/>
      <c r="G68" s="183"/>
      <c r="H68" s="184">
        <f>H53</f>
        <v>6.6906000000000007E-2</v>
      </c>
      <c r="I68" s="185"/>
      <c r="J68" s="186">
        <f>J53</f>
        <v>33.215636246707199</v>
      </c>
      <c r="K68" s="187"/>
    </row>
    <row r="69" spans="2:12">
      <c r="B69" s="103" t="s">
        <v>102</v>
      </c>
      <c r="C69" s="144" t="s">
        <v>115</v>
      </c>
      <c r="D69" s="182"/>
      <c r="E69" s="182"/>
      <c r="F69" s="182"/>
      <c r="G69" s="183"/>
      <c r="H69" s="184">
        <f>H63</f>
        <v>0.1537</v>
      </c>
      <c r="I69" s="185"/>
      <c r="J69" s="186">
        <f>J63</f>
        <v>186.98441361600001</v>
      </c>
      <c r="K69" s="187"/>
    </row>
    <row r="70" spans="2:12">
      <c r="B70" s="188" t="s">
        <v>116</v>
      </c>
      <c r="C70" s="189"/>
      <c r="D70" s="189"/>
      <c r="E70" s="189"/>
      <c r="F70" s="189"/>
      <c r="G70" s="190"/>
      <c r="H70" s="191">
        <f>SUM(H65:H69)</f>
        <v>0.66350600000000015</v>
      </c>
      <c r="I70" s="192"/>
      <c r="J70" s="193">
        <f>SUM(J65:J69)</f>
        <v>838.34672186270723</v>
      </c>
      <c r="K70" s="194"/>
    </row>
    <row r="71" spans="2:12">
      <c r="B71" s="161" t="s">
        <v>117</v>
      </c>
      <c r="C71" s="178"/>
      <c r="D71" s="178"/>
      <c r="E71" s="178"/>
      <c r="F71" s="178"/>
      <c r="G71" s="178"/>
      <c r="H71" s="178"/>
      <c r="I71" s="178"/>
      <c r="J71" s="178"/>
      <c r="K71" s="24"/>
    </row>
    <row r="72" spans="2:12">
      <c r="B72" s="179" t="s">
        <v>118</v>
      </c>
      <c r="C72" s="180"/>
      <c r="D72" s="180"/>
      <c r="E72" s="180"/>
      <c r="F72" s="180"/>
      <c r="G72" s="180"/>
      <c r="H72" s="180"/>
      <c r="I72" s="180"/>
      <c r="J72" s="180"/>
      <c r="K72" s="24"/>
    </row>
    <row r="73" spans="2:12">
      <c r="B73" s="172" t="s">
        <v>119</v>
      </c>
      <c r="C73" s="173"/>
      <c r="D73" s="173"/>
      <c r="E73" s="173"/>
      <c r="F73" s="173"/>
      <c r="G73" s="173"/>
      <c r="H73" s="173"/>
      <c r="I73" s="173"/>
      <c r="J73" s="173"/>
      <c r="K73" s="181"/>
    </row>
    <row r="74" spans="2:12">
      <c r="B74" s="169" t="s">
        <v>46</v>
      </c>
      <c r="C74" s="170"/>
      <c r="D74" s="170"/>
      <c r="E74" s="170"/>
      <c r="F74" s="170"/>
      <c r="G74" s="170"/>
      <c r="H74" s="170"/>
      <c r="I74" s="171"/>
      <c r="J74" s="25">
        <f>J14</f>
        <v>1395.68</v>
      </c>
      <c r="K74" s="24"/>
    </row>
    <row r="75" spans="2:12">
      <c r="B75" s="169" t="s">
        <v>53</v>
      </c>
      <c r="C75" s="170"/>
      <c r="D75" s="170"/>
      <c r="E75" s="170"/>
      <c r="F75" s="170"/>
      <c r="G75" s="170"/>
      <c r="H75" s="170"/>
      <c r="I75" s="171"/>
      <c r="J75" s="25">
        <f>J21</f>
        <v>446.18919999999997</v>
      </c>
      <c r="K75" s="24"/>
    </row>
    <row r="76" spans="2:12">
      <c r="B76" s="169" t="s">
        <v>61</v>
      </c>
      <c r="C76" s="170"/>
      <c r="D76" s="170"/>
      <c r="E76" s="170"/>
      <c r="F76" s="170"/>
      <c r="G76" s="170"/>
      <c r="H76" s="170"/>
      <c r="I76" s="171"/>
      <c r="J76" s="25">
        <f>J25</f>
        <v>0</v>
      </c>
      <c r="K76" s="24"/>
    </row>
    <row r="77" spans="2:12">
      <c r="B77" s="169" t="s">
        <v>116</v>
      </c>
      <c r="C77" s="170"/>
      <c r="D77" s="170"/>
      <c r="E77" s="170"/>
      <c r="F77" s="170"/>
      <c r="G77" s="170"/>
      <c r="H77" s="170"/>
      <c r="I77" s="171"/>
      <c r="J77" s="25">
        <f>J70</f>
        <v>838.34672186270723</v>
      </c>
      <c r="K77" s="24"/>
    </row>
    <row r="78" spans="2:12">
      <c r="B78" s="172" t="s">
        <v>120</v>
      </c>
      <c r="C78" s="173"/>
      <c r="D78" s="173"/>
      <c r="E78" s="173"/>
      <c r="F78" s="173"/>
      <c r="G78" s="173"/>
      <c r="H78" s="173"/>
      <c r="I78" s="174"/>
      <c r="J78" s="26">
        <f>SUM(J74:J77)</f>
        <v>2680.2159218627075</v>
      </c>
      <c r="K78" s="24"/>
      <c r="L78" s="27"/>
    </row>
    <row r="79" spans="2:12">
      <c r="B79" s="28" t="s">
        <v>121</v>
      </c>
      <c r="C79" s="101"/>
      <c r="D79" s="101"/>
      <c r="E79" s="101"/>
      <c r="F79" s="101"/>
      <c r="G79" s="101"/>
      <c r="H79" s="101"/>
      <c r="I79" s="101"/>
      <c r="J79" s="57"/>
      <c r="K79" s="24"/>
    </row>
    <row r="80" spans="2:12">
      <c r="B80" s="7" t="s">
        <v>122</v>
      </c>
      <c r="C80" s="175" t="s">
        <v>2</v>
      </c>
      <c r="D80" s="176"/>
      <c r="E80" s="176"/>
      <c r="F80" s="176"/>
      <c r="G80" s="29" t="s">
        <v>84</v>
      </c>
      <c r="H80" s="177" t="s">
        <v>40</v>
      </c>
      <c r="I80" s="346"/>
      <c r="J80" s="57"/>
      <c r="K80" s="24"/>
    </row>
    <row r="81" spans="2:13">
      <c r="B81" s="7" t="s">
        <v>41</v>
      </c>
      <c r="C81" s="116" t="s">
        <v>123</v>
      </c>
      <c r="D81" s="130"/>
      <c r="E81" s="130"/>
      <c r="F81" s="130"/>
      <c r="G81" s="54"/>
      <c r="H81" s="117">
        <f>J78*G81</f>
        <v>0</v>
      </c>
      <c r="I81" s="168"/>
      <c r="J81" s="57"/>
      <c r="K81" s="24"/>
    </row>
    <row r="82" spans="2:13" ht="28.5" customHeight="1">
      <c r="B82" s="165" t="s">
        <v>124</v>
      </c>
      <c r="C82" s="166"/>
      <c r="D82" s="166"/>
      <c r="E82" s="166"/>
      <c r="F82" s="166"/>
      <c r="G82" s="131"/>
      <c r="H82" s="131"/>
      <c r="I82" s="131"/>
      <c r="J82" s="57"/>
      <c r="K82" s="24"/>
    </row>
    <row r="83" spans="2:13">
      <c r="B83" s="7" t="s">
        <v>43</v>
      </c>
      <c r="C83" s="149" t="s">
        <v>125</v>
      </c>
      <c r="D83" s="150"/>
      <c r="E83" s="150"/>
      <c r="F83" s="151"/>
      <c r="G83" s="55"/>
      <c r="H83" s="167">
        <f>G83*(H81+J78)</f>
        <v>0</v>
      </c>
      <c r="I83" s="168"/>
      <c r="J83" s="57"/>
      <c r="K83" s="24"/>
    </row>
    <row r="84" spans="2:13" ht="30" customHeight="1">
      <c r="B84" s="165" t="s">
        <v>126</v>
      </c>
      <c r="C84" s="166"/>
      <c r="D84" s="166"/>
      <c r="E84" s="166"/>
      <c r="F84" s="166"/>
      <c r="G84" s="131"/>
      <c r="H84" s="131"/>
      <c r="I84" s="131"/>
      <c r="J84" s="25"/>
      <c r="K84" s="24"/>
    </row>
    <row r="85" spans="2:13">
      <c r="B85" s="156" t="s">
        <v>127</v>
      </c>
      <c r="C85" s="157"/>
      <c r="D85" s="157"/>
      <c r="E85" s="157"/>
      <c r="F85" s="157"/>
      <c r="G85" s="157"/>
      <c r="H85" s="157"/>
      <c r="I85" s="157"/>
      <c r="J85" s="25">
        <f>J78+H81+H83</f>
        <v>2680.2159218627075</v>
      </c>
      <c r="K85" s="30"/>
    </row>
    <row r="86" spans="2:13">
      <c r="B86" s="158" t="s">
        <v>128</v>
      </c>
      <c r="C86" s="159"/>
      <c r="D86" s="159"/>
      <c r="E86" s="159"/>
      <c r="F86" s="159"/>
      <c r="G86" s="159"/>
      <c r="H86" s="160"/>
      <c r="I86" s="31">
        <f>1-G89</f>
        <v>0.85749999999999993</v>
      </c>
      <c r="J86" s="25"/>
      <c r="K86" s="30"/>
    </row>
    <row r="87" spans="2:13">
      <c r="B87" s="161" t="s">
        <v>129</v>
      </c>
      <c r="C87" s="347"/>
      <c r="D87" s="347"/>
      <c r="E87" s="162" t="s">
        <v>130</v>
      </c>
      <c r="F87" s="163" t="s">
        <v>131</v>
      </c>
      <c r="G87" s="163"/>
      <c r="H87" s="163"/>
      <c r="I87" s="162" t="s">
        <v>132</v>
      </c>
      <c r="J87" s="25"/>
      <c r="K87" s="30"/>
    </row>
    <row r="88" spans="2:13">
      <c r="B88" s="348"/>
      <c r="C88" s="347"/>
      <c r="D88" s="347"/>
      <c r="E88" s="347"/>
      <c r="F88" s="164" t="s">
        <v>133</v>
      </c>
      <c r="G88" s="164"/>
      <c r="H88" s="164"/>
      <c r="I88" s="347"/>
      <c r="J88" s="25">
        <f>J85/I86</f>
        <v>3125.6162354084054</v>
      </c>
      <c r="K88" s="30"/>
      <c r="L88" s="32"/>
    </row>
    <row r="89" spans="2:13">
      <c r="B89" s="7" t="s">
        <v>59</v>
      </c>
      <c r="C89" s="321" t="s">
        <v>134</v>
      </c>
      <c r="D89" s="322"/>
      <c r="E89" s="322"/>
      <c r="F89" s="323"/>
      <c r="G89" s="33">
        <f>G91+G92+G93+G95</f>
        <v>0.14250000000000002</v>
      </c>
      <c r="H89" s="117">
        <f>+J88*G89</f>
        <v>445.40031354569783</v>
      </c>
      <c r="I89" s="117"/>
      <c r="J89" s="25"/>
      <c r="K89" s="30"/>
    </row>
    <row r="90" spans="2:13">
      <c r="B90" s="7">
        <v>1</v>
      </c>
      <c r="C90" s="100" t="s">
        <v>135</v>
      </c>
      <c r="D90" s="102"/>
      <c r="E90" s="102"/>
      <c r="F90" s="102"/>
      <c r="G90" s="61"/>
      <c r="H90" s="131"/>
      <c r="I90" s="131"/>
      <c r="J90" s="25"/>
      <c r="K90" s="30"/>
      <c r="M90" s="32"/>
    </row>
    <row r="91" spans="2:13">
      <c r="B91" s="34" t="s">
        <v>136</v>
      </c>
      <c r="C91" s="152" t="s">
        <v>137</v>
      </c>
      <c r="D91" s="153"/>
      <c r="E91" s="153"/>
      <c r="F91" s="154"/>
      <c r="G91" s="35">
        <f>IF($H$3="lucro Real",7.6%,IF($H$3="Lucro Presumido",3%,0))</f>
        <v>7.5999999999999998E-2</v>
      </c>
      <c r="H91" s="131">
        <f>G91*J$88</f>
        <v>237.5468338910388</v>
      </c>
      <c r="I91" s="131"/>
      <c r="J91" s="25"/>
      <c r="K91" s="30"/>
    </row>
    <row r="92" spans="2:13">
      <c r="B92" s="34" t="s">
        <v>138</v>
      </c>
      <c r="C92" s="155" t="s">
        <v>139</v>
      </c>
      <c r="D92" s="155"/>
      <c r="E92" s="155"/>
      <c r="F92" s="155"/>
      <c r="G92" s="35">
        <f>IF($H$3="lucro Real",1.65%,IF($H$3="Lucro Presumido",0.65%,0))</f>
        <v>1.6500000000000001E-2</v>
      </c>
      <c r="H92" s="131">
        <f>G92*J$88</f>
        <v>51.57266788423869</v>
      </c>
      <c r="I92" s="131"/>
      <c r="J92" s="25"/>
      <c r="K92" s="30"/>
    </row>
    <row r="93" spans="2:13">
      <c r="B93" s="34" t="s">
        <v>140</v>
      </c>
      <c r="C93" s="155" t="s">
        <v>141</v>
      </c>
      <c r="D93" s="155"/>
      <c r="E93" s="155"/>
      <c r="F93" s="155"/>
      <c r="G93" s="35"/>
      <c r="H93" s="131">
        <f>G93*J$89</f>
        <v>0</v>
      </c>
      <c r="I93" s="131"/>
      <c r="J93" s="25"/>
      <c r="K93" s="30"/>
    </row>
    <row r="94" spans="2:13">
      <c r="B94" s="7">
        <v>2</v>
      </c>
      <c r="C94" s="141" t="s">
        <v>142</v>
      </c>
      <c r="D94" s="142"/>
      <c r="E94" s="142"/>
      <c r="F94" s="143"/>
      <c r="G94" s="61"/>
      <c r="H94" s="131"/>
      <c r="I94" s="131"/>
      <c r="J94" s="25"/>
      <c r="K94" s="30"/>
    </row>
    <row r="95" spans="2:13">
      <c r="B95" s="34" t="s">
        <v>136</v>
      </c>
      <c r="C95" s="144" t="s">
        <v>143</v>
      </c>
      <c r="D95" s="145"/>
      <c r="E95" s="145"/>
      <c r="F95" s="146"/>
      <c r="G95" s="35">
        <v>0.05</v>
      </c>
      <c r="H95" s="131">
        <f>G95*J$88</f>
        <v>156.28081177042029</v>
      </c>
      <c r="I95" s="131"/>
      <c r="J95" s="25"/>
      <c r="K95" s="30"/>
    </row>
    <row r="96" spans="2:13">
      <c r="B96" s="147" t="s">
        <v>144</v>
      </c>
      <c r="C96" s="148"/>
      <c r="D96" s="148"/>
      <c r="E96" s="148"/>
      <c r="F96" s="148"/>
      <c r="G96" s="148"/>
      <c r="H96" s="120">
        <f>H91+H92+H93+H95+H81+H83</f>
        <v>445.40031354569783</v>
      </c>
      <c r="I96" s="120"/>
      <c r="J96" s="25"/>
      <c r="K96" s="30"/>
    </row>
    <row r="97" spans="2:11">
      <c r="B97" s="132"/>
      <c r="C97" s="133"/>
      <c r="D97" s="133"/>
      <c r="E97" s="133"/>
      <c r="F97" s="133"/>
      <c r="G97" s="133"/>
      <c r="H97" s="133"/>
      <c r="I97" s="133"/>
      <c r="J97" s="134"/>
      <c r="K97" s="24"/>
    </row>
    <row r="98" spans="2:11">
      <c r="B98" s="135"/>
      <c r="C98" s="136"/>
      <c r="D98" s="136"/>
      <c r="E98" s="136"/>
      <c r="F98" s="136"/>
      <c r="G98" s="136"/>
      <c r="H98" s="136"/>
      <c r="I98" s="136"/>
      <c r="J98" s="137"/>
      <c r="K98" s="24"/>
    </row>
    <row r="99" spans="2:11">
      <c r="B99" s="138" t="s">
        <v>145</v>
      </c>
      <c r="C99" s="139"/>
      <c r="D99" s="139"/>
      <c r="E99" s="139"/>
      <c r="F99" s="139"/>
      <c r="G99" s="139"/>
      <c r="H99" s="140" t="s">
        <v>40</v>
      </c>
      <c r="I99" s="139"/>
      <c r="J99" s="25"/>
      <c r="K99" s="24"/>
    </row>
    <row r="100" spans="2:11">
      <c r="B100" s="115" t="s">
        <v>146</v>
      </c>
      <c r="C100" s="130"/>
      <c r="D100" s="130"/>
      <c r="E100" s="130"/>
      <c r="F100" s="130"/>
      <c r="G100" s="130"/>
      <c r="H100" s="131">
        <f>J74</f>
        <v>1395.68</v>
      </c>
      <c r="I100" s="131"/>
      <c r="J100" s="57"/>
      <c r="K100" s="24"/>
    </row>
    <row r="101" spans="2:11">
      <c r="B101" s="115" t="s">
        <v>147</v>
      </c>
      <c r="C101" s="130"/>
      <c r="D101" s="130"/>
      <c r="E101" s="130"/>
      <c r="F101" s="130"/>
      <c r="G101" s="130"/>
      <c r="H101" s="131">
        <f>J75</f>
        <v>446.18919999999997</v>
      </c>
      <c r="I101" s="131"/>
      <c r="J101" s="57"/>
      <c r="K101" s="24"/>
    </row>
    <row r="102" spans="2:11">
      <c r="B102" s="115" t="s">
        <v>148</v>
      </c>
      <c r="C102" s="130"/>
      <c r="D102" s="130"/>
      <c r="E102" s="130"/>
      <c r="F102" s="130"/>
      <c r="G102" s="130"/>
      <c r="H102" s="131">
        <f>J76</f>
        <v>0</v>
      </c>
      <c r="I102" s="131"/>
      <c r="J102" s="57"/>
      <c r="K102" s="24"/>
    </row>
    <row r="103" spans="2:11">
      <c r="B103" s="115" t="s">
        <v>149</v>
      </c>
      <c r="C103" s="130"/>
      <c r="D103" s="130"/>
      <c r="E103" s="130"/>
      <c r="F103" s="130"/>
      <c r="G103" s="130"/>
      <c r="H103" s="131">
        <f>J77</f>
        <v>838.34672186270723</v>
      </c>
      <c r="I103" s="131"/>
      <c r="J103" s="57"/>
      <c r="K103" s="24"/>
    </row>
    <row r="104" spans="2:11">
      <c r="B104" s="115" t="s">
        <v>150</v>
      </c>
      <c r="C104" s="130"/>
      <c r="D104" s="130"/>
      <c r="E104" s="130"/>
      <c r="F104" s="130"/>
      <c r="G104" s="130"/>
      <c r="H104" s="131">
        <f>H96</f>
        <v>445.40031354569783</v>
      </c>
      <c r="I104" s="131"/>
      <c r="J104" s="57"/>
      <c r="K104" s="24"/>
    </row>
    <row r="105" spans="2:11">
      <c r="B105" s="124" t="s">
        <v>172</v>
      </c>
      <c r="C105" s="125"/>
      <c r="D105" s="125"/>
      <c r="E105" s="125"/>
      <c r="F105" s="125"/>
      <c r="G105" s="125"/>
      <c r="H105" s="126">
        <f>SUM(H100:H104)</f>
        <v>3125.6162354084054</v>
      </c>
      <c r="I105" s="126"/>
      <c r="J105" s="57"/>
      <c r="K105" s="24"/>
    </row>
    <row r="106" spans="2:11">
      <c r="B106" s="127"/>
      <c r="C106" s="128"/>
      <c r="D106" s="128"/>
      <c r="E106" s="128"/>
      <c r="F106" s="128"/>
      <c r="G106" s="128"/>
      <c r="H106" s="128"/>
      <c r="I106" s="128"/>
      <c r="J106" s="129"/>
      <c r="K106" s="24"/>
    </row>
    <row r="107" spans="2:11">
      <c r="B107" s="118" t="s">
        <v>152</v>
      </c>
      <c r="C107" s="119"/>
      <c r="D107" s="119"/>
      <c r="E107" s="119"/>
      <c r="F107" s="119"/>
      <c r="G107" s="119"/>
      <c r="H107" s="119" t="s">
        <v>24</v>
      </c>
      <c r="I107" s="119"/>
      <c r="J107" s="57"/>
      <c r="K107" s="24"/>
    </row>
    <row r="108" spans="2:11">
      <c r="B108" s="118" t="s">
        <v>153</v>
      </c>
      <c r="C108" s="119"/>
      <c r="D108" s="119"/>
      <c r="E108" s="119"/>
      <c r="F108" s="36" t="s">
        <v>154</v>
      </c>
      <c r="G108" s="36" t="s">
        <v>155</v>
      </c>
      <c r="H108" s="119"/>
      <c r="I108" s="119"/>
      <c r="J108" s="57"/>
      <c r="K108" s="24"/>
    </row>
    <row r="109" spans="2:11">
      <c r="B109" s="115" t="s">
        <v>156</v>
      </c>
      <c r="C109" s="116"/>
      <c r="D109" s="116"/>
      <c r="E109" s="116"/>
      <c r="F109" s="37">
        <f>G6+G7</f>
        <v>1</v>
      </c>
      <c r="G109" s="38">
        <f>+H105/F109</f>
        <v>3125.6162354084054</v>
      </c>
      <c r="H109" s="117">
        <f>+F109*G109</f>
        <v>3125.6162354084054</v>
      </c>
      <c r="I109" s="117"/>
      <c r="J109" s="57"/>
      <c r="K109" s="24"/>
    </row>
    <row r="110" spans="2:11">
      <c r="B110" s="118" t="s">
        <v>157</v>
      </c>
      <c r="C110" s="119"/>
      <c r="D110" s="119"/>
      <c r="E110" s="119"/>
      <c r="F110" s="119"/>
      <c r="G110" s="119"/>
      <c r="H110" s="120">
        <f>+H109</f>
        <v>3125.6162354084054</v>
      </c>
      <c r="I110" s="120"/>
      <c r="J110" s="57"/>
      <c r="K110" s="24"/>
    </row>
    <row r="111" spans="2:11" ht="15.75" thickBot="1">
      <c r="B111" s="121" t="s">
        <v>158</v>
      </c>
      <c r="C111" s="122"/>
      <c r="D111" s="122"/>
      <c r="E111" s="122"/>
      <c r="F111" s="122"/>
      <c r="G111" s="122"/>
      <c r="H111" s="123">
        <f>H110*12</f>
        <v>37507.394824900868</v>
      </c>
      <c r="I111" s="123"/>
      <c r="J111" s="39"/>
      <c r="K111" s="40"/>
    </row>
    <row r="115" spans="9:9" hidden="1">
      <c r="I115" s="32"/>
    </row>
    <row r="116" spans="9:9"/>
    <row r="117" spans="9:9"/>
    <row r="118" spans="9:9"/>
    <row r="119" spans="9:9"/>
    <row r="120" spans="9:9"/>
  </sheetData>
  <sheetProtection algorithmName="SHA-512" hashValue="fY3wtQkBVBUXV4ign8guVVnwS5dHJvvMc5QhnXrO3a6oUWCzS+chJrjzsBST977FaZuBLBmnIU8zdOYD1yuH1g==" saltValue="7rS20P4QN75Y2yYftvDpLw==" spinCount="100000" sheet="1" objects="1" scenarios="1"/>
  <protectedRanges>
    <protectedRange algorithmName="SHA-512" hashValue="WqOapSOrsN1ZIylEeDg8qsMj3/Ei4DSu+yanIGPrB9mdgPDIIehqzbgeAAg8EWvIcWBY5VOT/h31EIMHRZGAMQ==" saltValue="+ug9f8pTOmSSZ2JyYuT7TA==" spinCount="100000" sqref="G83" name="Intervalo8"/>
    <protectedRange algorithmName="SHA-512" hashValue="bhbqRQLX8rgbvsG2EOjXKaPiwCv1gO5p9m4DlSaHzQPzQSj2JHWn9xeN2TbHSmmCrAcvR7H4sNdY7ES+wuefyg==" saltValue="v3eAT0tAxQOj7pSMAM0DcA==" spinCount="100000" sqref="G81" name="Intervalo7"/>
    <protectedRange algorithmName="SHA-512" hashValue="11zYvWi56RXEYTNfWa/zGnrLHzo8OTizHyypLoXUHCi0Dps7F+nOmoEcVfjPlv4v70f3kAkEpFKUUAY2/f+67w==" saltValue="j7ywFm4wbW9tRqNX/QIEOA==" spinCount="100000" sqref="H29" name="Intervalo6"/>
    <protectedRange algorithmName="SHA-512" hashValue="Ah6xLASO/UwiSJvpQJuoNoNIo1mfdhLxEsO3FpD0BDF8AlUm+3TEdBDSiVe9ZIm4T7QqVXzZRl2L3m3Xs8wbfg==" saltValue="scGGcdxRv9YW5mFCeF0+XQ==" spinCount="100000" sqref="J24:K24" name="Intervalo5"/>
    <protectedRange algorithmName="SHA-512" hashValue="k8qMKHorOWOiGUjEQzj/o9qZPhGX84Mwa9tVj7bwWNVcpBtdEVmkPVuzzY0Twt43/ftKl8YkRAAH2Fn4jsLTkg==" saltValue="GUP9L+gkZFeuCb0LAoRJMw==" spinCount="100000" sqref="N17:O20" name="Intervalo4"/>
    <protectedRange algorithmName="SHA-512" hashValue="NMSv0JJWtkb3QvUsVTHzvSvCQQ/aS8dA7efcphU3A/5W1u/s87dO0B+xDLtSDrlxSXVItHzqy9SDLy5wBJ5OZQ==" saltValue="e2BG1p15fg07qiDCv0z8Zw==" spinCount="100000" sqref="C20:G20" name="Intervalo3"/>
    <protectedRange algorithmName="SHA-512" hashValue="fmLXqBbTOiZlbMv236VyWP47+fJZucYZiquNlQj/N9ONKT3pQCF+jgvywPgD/omnWdo1eAN5z7DMqmGCJaXnOA==" saltValue="rdnOqJQ4K6z46z1YHk/e4w==" spinCount="100000" sqref="H6" name="Intervalo1"/>
  </protectedRanges>
  <mergeCells count="252">
    <mergeCell ref="B109:E109"/>
    <mergeCell ref="H109:I109"/>
    <mergeCell ref="B110:G110"/>
    <mergeCell ref="H110:I110"/>
    <mergeCell ref="B111:G111"/>
    <mergeCell ref="H111:I111"/>
    <mergeCell ref="B105:G105"/>
    <mergeCell ref="H105:I105"/>
    <mergeCell ref="B106:J106"/>
    <mergeCell ref="B107:G107"/>
    <mergeCell ref="H107:I108"/>
    <mergeCell ref="B108:E108"/>
    <mergeCell ref="B102:G102"/>
    <mergeCell ref="H102:I102"/>
    <mergeCell ref="B103:G103"/>
    <mergeCell ref="H103:I103"/>
    <mergeCell ref="B104:G104"/>
    <mergeCell ref="H104:I104"/>
    <mergeCell ref="B97:J98"/>
    <mergeCell ref="B99:G99"/>
    <mergeCell ref="H99:I99"/>
    <mergeCell ref="B100:G100"/>
    <mergeCell ref="H100:I100"/>
    <mergeCell ref="B101:G101"/>
    <mergeCell ref="H101:I101"/>
    <mergeCell ref="C94:F94"/>
    <mergeCell ref="H94:I94"/>
    <mergeCell ref="C95:F95"/>
    <mergeCell ref="H95:I95"/>
    <mergeCell ref="B96:G96"/>
    <mergeCell ref="H96:I96"/>
    <mergeCell ref="C89:F89"/>
    <mergeCell ref="H89:I89"/>
    <mergeCell ref="H90:I90"/>
    <mergeCell ref="C91:F91"/>
    <mergeCell ref="H91:I91"/>
    <mergeCell ref="C92:F92"/>
    <mergeCell ref="H92:I92"/>
    <mergeCell ref="C93:F93"/>
    <mergeCell ref="H93:I93"/>
    <mergeCell ref="B85:I85"/>
    <mergeCell ref="B86:H86"/>
    <mergeCell ref="B87:D88"/>
    <mergeCell ref="E87:E88"/>
    <mergeCell ref="F87:H87"/>
    <mergeCell ref="I87:I88"/>
    <mergeCell ref="F88:H88"/>
    <mergeCell ref="B82:F82"/>
    <mergeCell ref="G82:I82"/>
    <mergeCell ref="C83:F83"/>
    <mergeCell ref="H83:I83"/>
    <mergeCell ref="B84:F84"/>
    <mergeCell ref="G84:I84"/>
    <mergeCell ref="B77:I77"/>
    <mergeCell ref="B78:I78"/>
    <mergeCell ref="C80:F80"/>
    <mergeCell ref="H80:I80"/>
    <mergeCell ref="C81:F81"/>
    <mergeCell ref="H81:I81"/>
    <mergeCell ref="B71:J71"/>
    <mergeCell ref="B72:J72"/>
    <mergeCell ref="B73:K73"/>
    <mergeCell ref="B74:I74"/>
    <mergeCell ref="B75:I75"/>
    <mergeCell ref="B76:I76"/>
    <mergeCell ref="C69:G69"/>
    <mergeCell ref="H69:I69"/>
    <mergeCell ref="J69:K69"/>
    <mergeCell ref="B70:G70"/>
    <mergeCell ref="H70:I70"/>
    <mergeCell ref="J70:K70"/>
    <mergeCell ref="C67:G67"/>
    <mergeCell ref="H67:I67"/>
    <mergeCell ref="J67:K67"/>
    <mergeCell ref="C68:G68"/>
    <mergeCell ref="H68:I68"/>
    <mergeCell ref="J68:K68"/>
    <mergeCell ref="C65:G65"/>
    <mergeCell ref="H65:I65"/>
    <mergeCell ref="J65:K65"/>
    <mergeCell ref="C66:G66"/>
    <mergeCell ref="H66:I66"/>
    <mergeCell ref="J66:K66"/>
    <mergeCell ref="B63:G63"/>
    <mergeCell ref="H63:I63"/>
    <mergeCell ref="J63:K63"/>
    <mergeCell ref="C64:G64"/>
    <mergeCell ref="H64:I64"/>
    <mergeCell ref="J64:K64"/>
    <mergeCell ref="B61:G61"/>
    <mergeCell ref="H61:I61"/>
    <mergeCell ref="J61:K61"/>
    <mergeCell ref="C62:G62"/>
    <mergeCell ref="H62:I62"/>
    <mergeCell ref="J62:K62"/>
    <mergeCell ref="C59:G59"/>
    <mergeCell ref="H59:I59"/>
    <mergeCell ref="J59:K59"/>
    <mergeCell ref="C60:G60"/>
    <mergeCell ref="H60:I60"/>
    <mergeCell ref="J60:K60"/>
    <mergeCell ref="C57:G57"/>
    <mergeCell ref="H57:I57"/>
    <mergeCell ref="J57:K57"/>
    <mergeCell ref="C58:G58"/>
    <mergeCell ref="H58:I58"/>
    <mergeCell ref="J58:K58"/>
    <mergeCell ref="B54:K54"/>
    <mergeCell ref="C55:G55"/>
    <mergeCell ref="H55:I55"/>
    <mergeCell ref="J55:K55"/>
    <mergeCell ref="C56:G56"/>
    <mergeCell ref="H56:I56"/>
    <mergeCell ref="J56:K56"/>
    <mergeCell ref="C52:G52"/>
    <mergeCell ref="H52:I52"/>
    <mergeCell ref="J52:K52"/>
    <mergeCell ref="B53:G53"/>
    <mergeCell ref="H53:I53"/>
    <mergeCell ref="J53:K53"/>
    <mergeCell ref="C50:G50"/>
    <mergeCell ref="H50:I50"/>
    <mergeCell ref="J50:K50"/>
    <mergeCell ref="C51:G51"/>
    <mergeCell ref="H51:I51"/>
    <mergeCell ref="J51:K51"/>
    <mergeCell ref="C48:G48"/>
    <mergeCell ref="H48:I48"/>
    <mergeCell ref="J48:K48"/>
    <mergeCell ref="C49:G49"/>
    <mergeCell ref="H49:I49"/>
    <mergeCell ref="J49:K49"/>
    <mergeCell ref="C46:G46"/>
    <mergeCell ref="H46:I46"/>
    <mergeCell ref="J46:K46"/>
    <mergeCell ref="C47:G47"/>
    <mergeCell ref="H47:I47"/>
    <mergeCell ref="J47:K47"/>
    <mergeCell ref="C44:G44"/>
    <mergeCell ref="H44:I44"/>
    <mergeCell ref="J44:K44"/>
    <mergeCell ref="B45:G45"/>
    <mergeCell ref="H45:I45"/>
    <mergeCell ref="J45:K45"/>
    <mergeCell ref="C42:G42"/>
    <mergeCell ref="H42:I42"/>
    <mergeCell ref="J42:K42"/>
    <mergeCell ref="C43:G43"/>
    <mergeCell ref="H43:I43"/>
    <mergeCell ref="J43:K43"/>
    <mergeCell ref="C40:G40"/>
    <mergeCell ref="H40:I40"/>
    <mergeCell ref="J40:K40"/>
    <mergeCell ref="B41:G41"/>
    <mergeCell ref="H41:I41"/>
    <mergeCell ref="J41:K41"/>
    <mergeCell ref="C38:G38"/>
    <mergeCell ref="H38:I38"/>
    <mergeCell ref="J38:K38"/>
    <mergeCell ref="C39:G39"/>
    <mergeCell ref="H39:I39"/>
    <mergeCell ref="J39:K39"/>
    <mergeCell ref="C36:G36"/>
    <mergeCell ref="H36:I36"/>
    <mergeCell ref="J36:K36"/>
    <mergeCell ref="B37:G37"/>
    <mergeCell ref="H37:I37"/>
    <mergeCell ref="J37:K37"/>
    <mergeCell ref="C34:G34"/>
    <mergeCell ref="H34:I34"/>
    <mergeCell ref="J34:K34"/>
    <mergeCell ref="C35:G35"/>
    <mergeCell ref="H35:I35"/>
    <mergeCell ref="J35:K35"/>
    <mergeCell ref="C32:G32"/>
    <mergeCell ref="H32:I32"/>
    <mergeCell ref="J32:K32"/>
    <mergeCell ref="C33:G33"/>
    <mergeCell ref="H33:I33"/>
    <mergeCell ref="J33:K33"/>
    <mergeCell ref="C30:G30"/>
    <mergeCell ref="H30:I30"/>
    <mergeCell ref="J30:K30"/>
    <mergeCell ref="C31:G31"/>
    <mergeCell ref="H31:I31"/>
    <mergeCell ref="J31:K31"/>
    <mergeCell ref="B26:K26"/>
    <mergeCell ref="B27:J27"/>
    <mergeCell ref="C28:G28"/>
    <mergeCell ref="H28:I28"/>
    <mergeCell ref="J28:K28"/>
    <mergeCell ref="C29:G29"/>
    <mergeCell ref="H29:I29"/>
    <mergeCell ref="J29:K29"/>
    <mergeCell ref="B22:K22"/>
    <mergeCell ref="C23:I23"/>
    <mergeCell ref="J23:K23"/>
    <mergeCell ref="C24:I24"/>
    <mergeCell ref="J24:K24"/>
    <mergeCell ref="B25:I25"/>
    <mergeCell ref="J25:K25"/>
    <mergeCell ref="C19:F19"/>
    <mergeCell ref="H19:I19"/>
    <mergeCell ref="J19:K19"/>
    <mergeCell ref="C20:F20"/>
    <mergeCell ref="H20:I20"/>
    <mergeCell ref="B21:I21"/>
    <mergeCell ref="J21:K21"/>
    <mergeCell ref="H16:I16"/>
    <mergeCell ref="J16:K16"/>
    <mergeCell ref="C17:F17"/>
    <mergeCell ref="H17:I17"/>
    <mergeCell ref="J17:K17"/>
    <mergeCell ref="C18:F18"/>
    <mergeCell ref="H18:I18"/>
    <mergeCell ref="J18:K18"/>
    <mergeCell ref="M14:S14"/>
    <mergeCell ref="B15:K15"/>
    <mergeCell ref="M15:M16"/>
    <mergeCell ref="N15:N16"/>
    <mergeCell ref="O15:O16"/>
    <mergeCell ref="P15:P16"/>
    <mergeCell ref="Q15:Q16"/>
    <mergeCell ref="R15:R16"/>
    <mergeCell ref="S15:S16"/>
    <mergeCell ref="C16:F16"/>
    <mergeCell ref="C12:I12"/>
    <mergeCell ref="J12:K12"/>
    <mergeCell ref="C13:I13"/>
    <mergeCell ref="J13:K13"/>
    <mergeCell ref="B14:I14"/>
    <mergeCell ref="J14:K14"/>
    <mergeCell ref="B8:I8"/>
    <mergeCell ref="J8:K8"/>
    <mergeCell ref="B9:I9"/>
    <mergeCell ref="J9:K9"/>
    <mergeCell ref="B10:K10"/>
    <mergeCell ref="B11:K11"/>
    <mergeCell ref="M5:N6"/>
    <mergeCell ref="B6:F6"/>
    <mergeCell ref="H6:I6"/>
    <mergeCell ref="J6:K6"/>
    <mergeCell ref="B7:F7"/>
    <mergeCell ref="H7:I7"/>
    <mergeCell ref="J7:K7"/>
    <mergeCell ref="B2:I2"/>
    <mergeCell ref="J2:K5"/>
    <mergeCell ref="B3:G3"/>
    <mergeCell ref="H3:I3"/>
    <mergeCell ref="B4:I4"/>
    <mergeCell ref="B5:F5"/>
    <mergeCell ref="H5:I5"/>
  </mergeCells>
  <dataValidations count="2">
    <dataValidation type="list" allowBlank="1" showInputMessage="1" showErrorMessage="1" sqref="H3:I3" xr:uid="{00000000-0002-0000-0200-000000000000}">
      <formula1>$V$32:$V$34</formula1>
    </dataValidation>
    <dataValidation allowBlank="1" showInputMessage="1" showErrorMessage="1" prompt="Preencher aqui apenas se o serviço for tributado pelo SIMPLES NACIONAL." sqref="G93" xr:uid="{00000000-0002-0000-0200-000001000000}"/>
  </dataValidation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18"/>
  <sheetViews>
    <sheetView showGridLines="0" topLeftCell="A97" workbookViewId="0">
      <selection activeCell="I118" sqref="I118"/>
    </sheetView>
  </sheetViews>
  <sheetFormatPr defaultColWidth="0" defaultRowHeight="15" zeroHeight="1"/>
  <cols>
    <col min="1" max="1" width="4" customWidth="1"/>
    <col min="2" max="5" width="9.140625" customWidth="1"/>
    <col min="6" max="6" width="19.28515625" customWidth="1"/>
    <col min="7" max="7" width="15.7109375" bestFit="1" customWidth="1"/>
    <col min="8" max="8" width="9.140625" customWidth="1"/>
    <col min="9" max="9" width="22" customWidth="1"/>
    <col min="10" max="10" width="20.28515625" customWidth="1"/>
    <col min="11" max="11" width="0.140625" customWidth="1"/>
    <col min="12" max="12" width="10.5703125" bestFit="1" customWidth="1"/>
    <col min="13" max="13" width="22.42578125" customWidth="1"/>
    <col min="14" max="14" width="12.28515625" customWidth="1"/>
    <col min="15" max="15" width="13" bestFit="1" customWidth="1"/>
    <col min="16" max="16" width="10.5703125" bestFit="1" customWidth="1"/>
    <col min="17" max="17" width="10.140625" bestFit="1" customWidth="1"/>
    <col min="18" max="18" width="9.42578125" bestFit="1" customWidth="1"/>
    <col min="19" max="19" width="12.42578125" bestFit="1" customWidth="1"/>
    <col min="20" max="16384" width="9.140625" hidden="1"/>
  </cols>
  <sheetData>
    <row r="1" spans="2:19" ht="15.75" thickBot="1"/>
    <row r="2" spans="2:19">
      <c r="B2" s="263" t="s">
        <v>23</v>
      </c>
      <c r="C2" s="264"/>
      <c r="D2" s="264"/>
      <c r="E2" s="264"/>
      <c r="F2" s="264"/>
      <c r="G2" s="264"/>
      <c r="H2" s="264"/>
      <c r="I2" s="265"/>
      <c r="J2" s="266" t="s">
        <v>24</v>
      </c>
      <c r="K2" s="267"/>
      <c r="M2" s="1" t="s">
        <v>25</v>
      </c>
    </row>
    <row r="3" spans="2:19">
      <c r="B3" s="272" t="s">
        <v>26</v>
      </c>
      <c r="C3" s="273"/>
      <c r="D3" s="273"/>
      <c r="E3" s="273"/>
      <c r="F3" s="273"/>
      <c r="G3" s="273"/>
      <c r="H3" s="274" t="s">
        <v>27</v>
      </c>
      <c r="I3" s="275"/>
      <c r="J3" s="268"/>
      <c r="K3" s="269"/>
      <c r="M3" s="1"/>
    </row>
    <row r="4" spans="2:19" ht="27" customHeight="1">
      <c r="B4" s="276" t="s">
        <v>28</v>
      </c>
      <c r="C4" s="277"/>
      <c r="D4" s="277"/>
      <c r="E4" s="277"/>
      <c r="F4" s="277"/>
      <c r="G4" s="277"/>
      <c r="H4" s="277"/>
      <c r="I4" s="278"/>
      <c r="J4" s="268"/>
      <c r="K4" s="269"/>
      <c r="M4" s="1"/>
    </row>
    <row r="5" spans="2:19" ht="15" customHeight="1">
      <c r="B5" s="279" t="s">
        <v>29</v>
      </c>
      <c r="C5" s="128"/>
      <c r="D5" s="128"/>
      <c r="E5" s="128"/>
      <c r="F5" s="129"/>
      <c r="G5" s="2" t="s">
        <v>30</v>
      </c>
      <c r="H5" s="280" t="s">
        <v>31</v>
      </c>
      <c r="I5" s="281"/>
      <c r="J5" s="270"/>
      <c r="K5" s="271"/>
      <c r="M5" s="114" t="s">
        <v>32</v>
      </c>
      <c r="N5" s="114"/>
    </row>
    <row r="6" spans="2:19">
      <c r="B6" s="257" t="s">
        <v>173</v>
      </c>
      <c r="C6" s="258"/>
      <c r="D6" s="258"/>
      <c r="E6" s="258"/>
      <c r="F6" s="259"/>
      <c r="G6" s="3">
        <v>1</v>
      </c>
      <c r="H6" s="260">
        <v>1122.19</v>
      </c>
      <c r="I6" s="261"/>
      <c r="J6" s="197">
        <f>G6*H6</f>
        <v>1122.19</v>
      </c>
      <c r="K6" s="198"/>
      <c r="M6" s="114"/>
      <c r="N6" s="114"/>
    </row>
    <row r="7" spans="2:19">
      <c r="B7" s="262"/>
      <c r="C7" s="128"/>
      <c r="D7" s="128"/>
      <c r="E7" s="128"/>
      <c r="F7" s="129"/>
      <c r="G7" s="4"/>
      <c r="H7" s="260"/>
      <c r="I7" s="261"/>
      <c r="J7" s="197">
        <f t="shared" ref="J7" si="0">G7*H7</f>
        <v>0</v>
      </c>
      <c r="K7" s="198"/>
      <c r="L7" s="5"/>
    </row>
    <row r="8" spans="2:19">
      <c r="B8" s="294" t="s">
        <v>34</v>
      </c>
      <c r="C8" s="295"/>
      <c r="D8" s="295"/>
      <c r="E8" s="295"/>
      <c r="F8" s="295"/>
      <c r="G8" s="295"/>
      <c r="H8" s="295"/>
      <c r="I8" s="296"/>
      <c r="J8" s="204">
        <f>SUM(J6:J7)</f>
        <v>1122.19</v>
      </c>
      <c r="K8" s="247"/>
      <c r="L8" s="5"/>
    </row>
    <row r="9" spans="2:19">
      <c r="B9" s="297" t="s">
        <v>35</v>
      </c>
      <c r="C9" s="200"/>
      <c r="D9" s="200"/>
      <c r="E9" s="200"/>
      <c r="F9" s="200"/>
      <c r="G9" s="200"/>
      <c r="H9" s="200"/>
      <c r="I9" s="201"/>
      <c r="J9" s="204">
        <f>J8*12</f>
        <v>13466.28</v>
      </c>
      <c r="K9" s="247"/>
    </row>
    <row r="10" spans="2:19">
      <c r="B10" s="248" t="s">
        <v>36</v>
      </c>
      <c r="C10" s="249"/>
      <c r="D10" s="249"/>
      <c r="E10" s="249"/>
      <c r="F10" s="249"/>
      <c r="G10" s="249"/>
      <c r="H10" s="249"/>
      <c r="I10" s="249"/>
      <c r="J10" s="249"/>
      <c r="K10" s="250"/>
    </row>
    <row r="11" spans="2:19" ht="30" customHeight="1">
      <c r="B11" s="213" t="s">
        <v>37</v>
      </c>
      <c r="C11" s="214"/>
      <c r="D11" s="214"/>
      <c r="E11" s="214"/>
      <c r="F11" s="214"/>
      <c r="G11" s="214"/>
      <c r="H11" s="214"/>
      <c r="I11" s="214"/>
      <c r="J11" s="214"/>
      <c r="K11" s="215"/>
      <c r="M11" s="6"/>
    </row>
    <row r="12" spans="2:19">
      <c r="B12" s="7" t="s">
        <v>38</v>
      </c>
      <c r="C12" s="177" t="s">
        <v>39</v>
      </c>
      <c r="D12" s="128"/>
      <c r="E12" s="128"/>
      <c r="F12" s="128"/>
      <c r="G12" s="128"/>
      <c r="H12" s="128"/>
      <c r="I12" s="129"/>
      <c r="J12" s="282" t="s">
        <v>40</v>
      </c>
      <c r="K12" s="283"/>
    </row>
    <row r="13" spans="2:19">
      <c r="B13" s="8" t="s">
        <v>41</v>
      </c>
      <c r="C13" s="284" t="s">
        <v>42</v>
      </c>
      <c r="D13" s="285"/>
      <c r="E13" s="285"/>
      <c r="F13" s="285"/>
      <c r="G13" s="285"/>
      <c r="H13" s="285"/>
      <c r="I13" s="286"/>
      <c r="J13" s="260">
        <f>J8</f>
        <v>1122.19</v>
      </c>
      <c r="K13" s="301"/>
    </row>
    <row r="14" spans="2:19">
      <c r="B14" s="233" t="s">
        <v>46</v>
      </c>
      <c r="C14" s="289"/>
      <c r="D14" s="289"/>
      <c r="E14" s="289"/>
      <c r="F14" s="289"/>
      <c r="G14" s="289"/>
      <c r="H14" s="289"/>
      <c r="I14" s="290"/>
      <c r="J14" s="236">
        <f>SUM(J13:K13)</f>
        <v>1122.19</v>
      </c>
      <c r="K14" s="291"/>
      <c r="M14" s="136" t="s">
        <v>160</v>
      </c>
      <c r="N14" s="136"/>
      <c r="O14" s="136"/>
      <c r="P14" s="136"/>
      <c r="Q14" s="136"/>
      <c r="R14" s="136"/>
      <c r="S14" s="136"/>
    </row>
    <row r="15" spans="2:19" ht="39.75" customHeight="1">
      <c r="B15" s="213" t="s">
        <v>47</v>
      </c>
      <c r="C15" s="214"/>
      <c r="D15" s="214"/>
      <c r="E15" s="214"/>
      <c r="F15" s="214"/>
      <c r="G15" s="214"/>
      <c r="H15" s="214"/>
      <c r="I15" s="214"/>
      <c r="J15" s="214"/>
      <c r="K15" s="215"/>
      <c r="M15" s="310" t="s">
        <v>161</v>
      </c>
      <c r="N15" s="310" t="s">
        <v>162</v>
      </c>
      <c r="O15" s="310" t="s">
        <v>40</v>
      </c>
      <c r="P15" s="310" t="s">
        <v>163</v>
      </c>
      <c r="Q15" s="311" t="s">
        <v>51</v>
      </c>
      <c r="R15" s="310" t="s">
        <v>164</v>
      </c>
      <c r="S15" s="311" t="s">
        <v>165</v>
      </c>
    </row>
    <row r="16" spans="2:19">
      <c r="B16" s="7" t="s">
        <v>48</v>
      </c>
      <c r="C16" s="177" t="s">
        <v>49</v>
      </c>
      <c r="D16" s="128"/>
      <c r="E16" s="128"/>
      <c r="F16" s="129"/>
      <c r="G16" s="9" t="s">
        <v>30</v>
      </c>
      <c r="H16" s="177" t="s">
        <v>50</v>
      </c>
      <c r="I16" s="129"/>
      <c r="J16" s="177" t="s">
        <v>51</v>
      </c>
      <c r="K16" s="206"/>
      <c r="M16" s="310"/>
      <c r="N16" s="310"/>
      <c r="O16" s="310"/>
      <c r="P16" s="310"/>
      <c r="Q16" s="311"/>
      <c r="R16" s="311"/>
      <c r="S16" s="311"/>
    </row>
    <row r="17" spans="2:19" ht="52.5" customHeight="1">
      <c r="B17" s="8" t="s">
        <v>41</v>
      </c>
      <c r="C17" s="221" t="s">
        <v>174</v>
      </c>
      <c r="D17" s="214"/>
      <c r="E17" s="214"/>
      <c r="F17" s="222"/>
      <c r="G17" s="11">
        <f>+G6</f>
        <v>1</v>
      </c>
      <c r="H17" s="197">
        <f>+S17</f>
        <v>112.6686</v>
      </c>
      <c r="I17" s="320"/>
      <c r="J17" s="197">
        <f t="shared" ref="J17:J20" si="1">H17*G17</f>
        <v>112.6686</v>
      </c>
      <c r="K17" s="198"/>
      <c r="M17" s="10" t="s">
        <v>167</v>
      </c>
      <c r="N17" s="11">
        <v>24</v>
      </c>
      <c r="O17" s="12">
        <v>3.75</v>
      </c>
      <c r="P17" s="12">
        <f>+O17*2</f>
        <v>7.5</v>
      </c>
      <c r="Q17" s="13">
        <f>(N17*P17)</f>
        <v>180</v>
      </c>
      <c r="R17" s="14">
        <f>IF(N17&gt;0,(-H6*0.06),0)</f>
        <v>-67.331400000000002</v>
      </c>
      <c r="S17" s="15">
        <f>SUM(Q17:R17)</f>
        <v>112.6686</v>
      </c>
    </row>
    <row r="18" spans="2:19">
      <c r="B18" s="8" t="s">
        <v>43</v>
      </c>
      <c r="C18" s="221" t="s">
        <v>168</v>
      </c>
      <c r="D18" s="214"/>
      <c r="E18" s="214"/>
      <c r="F18" s="222"/>
      <c r="G18" s="11">
        <f>G17</f>
        <v>1</v>
      </c>
      <c r="H18" s="315">
        <v>183.6</v>
      </c>
      <c r="I18" s="316"/>
      <c r="J18" s="197">
        <f t="shared" si="1"/>
        <v>183.6</v>
      </c>
      <c r="K18" s="198"/>
      <c r="M18" s="11" t="s">
        <v>169</v>
      </c>
      <c r="N18" s="11">
        <v>24</v>
      </c>
      <c r="O18" s="47">
        <v>7.65</v>
      </c>
      <c r="P18" s="57"/>
      <c r="Q18" s="16">
        <f>+N18*O18</f>
        <v>183.60000000000002</v>
      </c>
    </row>
    <row r="19" spans="2:19">
      <c r="B19" s="17" t="s">
        <v>59</v>
      </c>
      <c r="C19" s="324" t="s">
        <v>170</v>
      </c>
      <c r="D19" s="325"/>
      <c r="E19" s="325"/>
      <c r="F19" s="326"/>
      <c r="G19" s="11">
        <f t="shared" ref="G19:G20" si="2">G18</f>
        <v>1</v>
      </c>
      <c r="H19" s="315">
        <v>62.4</v>
      </c>
      <c r="I19" s="316"/>
      <c r="J19" s="197">
        <f>G19*H19</f>
        <v>62.4</v>
      </c>
      <c r="K19" s="198"/>
      <c r="M19" s="11" t="s">
        <v>170</v>
      </c>
      <c r="N19" s="11">
        <v>1</v>
      </c>
      <c r="O19" s="47">
        <v>62.4</v>
      </c>
      <c r="P19" s="57"/>
      <c r="Q19" s="16">
        <f>+N19*O19</f>
        <v>62.4</v>
      </c>
    </row>
    <row r="20" spans="2:19">
      <c r="B20" s="17" t="s">
        <v>69</v>
      </c>
      <c r="C20" s="327" t="s">
        <v>171</v>
      </c>
      <c r="D20" s="328"/>
      <c r="E20" s="328"/>
      <c r="F20" s="329"/>
      <c r="G20" s="11">
        <f t="shared" si="2"/>
        <v>1</v>
      </c>
      <c r="H20" s="315">
        <v>103.93</v>
      </c>
      <c r="I20" s="316"/>
      <c r="J20" s="104">
        <f t="shared" si="1"/>
        <v>103.93</v>
      </c>
      <c r="K20" s="105"/>
      <c r="M20" s="11" t="s">
        <v>171</v>
      </c>
      <c r="N20" s="11">
        <v>1</v>
      </c>
      <c r="O20" s="47">
        <v>103.93</v>
      </c>
      <c r="P20" s="57"/>
      <c r="Q20" s="16">
        <f>+N20*O20</f>
        <v>103.93</v>
      </c>
    </row>
    <row r="21" spans="2:19">
      <c r="B21" s="233" t="s">
        <v>53</v>
      </c>
      <c r="C21" s="234"/>
      <c r="D21" s="234"/>
      <c r="E21" s="234"/>
      <c r="F21" s="234"/>
      <c r="G21" s="234"/>
      <c r="H21" s="234"/>
      <c r="I21" s="235"/>
      <c r="J21" s="236">
        <f>SUM(J17:J20)</f>
        <v>462.59859999999998</v>
      </c>
      <c r="K21" s="237"/>
    </row>
    <row r="22" spans="2:19" ht="30" customHeight="1">
      <c r="B22" s="213" t="s">
        <v>54</v>
      </c>
      <c r="C22" s="240"/>
      <c r="D22" s="240"/>
      <c r="E22" s="240"/>
      <c r="F22" s="240"/>
      <c r="G22" s="240"/>
      <c r="H22" s="240"/>
      <c r="I22" s="240"/>
      <c r="J22" s="240"/>
      <c r="K22" s="241"/>
    </row>
    <row r="23" spans="2:19">
      <c r="B23" s="8" t="s">
        <v>55</v>
      </c>
      <c r="C23" s="141" t="s">
        <v>56</v>
      </c>
      <c r="D23" s="182"/>
      <c r="E23" s="182"/>
      <c r="F23" s="182"/>
      <c r="G23" s="182"/>
      <c r="H23" s="182"/>
      <c r="I23" s="183"/>
      <c r="J23" s="177" t="s">
        <v>51</v>
      </c>
      <c r="K23" s="206"/>
    </row>
    <row r="24" spans="2:19">
      <c r="B24" s="8" t="s">
        <v>41</v>
      </c>
      <c r="C24" s="144" t="s">
        <v>57</v>
      </c>
      <c r="D24" s="182"/>
      <c r="E24" s="182"/>
      <c r="F24" s="182"/>
      <c r="G24" s="182"/>
      <c r="H24" s="182"/>
      <c r="I24" s="183"/>
      <c r="J24" s="330"/>
      <c r="K24" s="331"/>
    </row>
    <row r="25" spans="2:19" ht="64.5" customHeight="1">
      <c r="B25" s="8" t="s">
        <v>43</v>
      </c>
      <c r="C25" s="242" t="s">
        <v>60</v>
      </c>
      <c r="D25" s="243"/>
      <c r="E25" s="243"/>
      <c r="F25" s="243"/>
      <c r="G25" s="243"/>
      <c r="H25" s="243"/>
      <c r="I25" s="244"/>
      <c r="J25" s="332"/>
      <c r="K25" s="333"/>
    </row>
    <row r="26" spans="2:19" ht="64.5" customHeight="1">
      <c r="B26" s="56" t="s">
        <v>59</v>
      </c>
      <c r="C26" s="242" t="s">
        <v>58</v>
      </c>
      <c r="D26" s="243"/>
      <c r="E26" s="243"/>
      <c r="F26" s="243"/>
      <c r="G26" s="243"/>
      <c r="H26" s="243"/>
      <c r="I26" s="244"/>
      <c r="J26" s="108"/>
      <c r="K26" s="59"/>
    </row>
    <row r="27" spans="2:19" ht="32.25" customHeight="1">
      <c r="B27" s="49" t="s">
        <v>69</v>
      </c>
      <c r="C27" s="242" t="s">
        <v>175</v>
      </c>
      <c r="D27" s="243"/>
      <c r="E27" s="243"/>
      <c r="F27" s="243"/>
      <c r="G27" s="243"/>
      <c r="H27" s="243"/>
      <c r="I27" s="244"/>
      <c r="J27" s="108"/>
      <c r="K27" s="59"/>
    </row>
    <row r="28" spans="2:19">
      <c r="B28" s="233" t="s">
        <v>61</v>
      </c>
      <c r="C28" s="234"/>
      <c r="D28" s="234"/>
      <c r="E28" s="234"/>
      <c r="F28" s="234"/>
      <c r="G28" s="234"/>
      <c r="H28" s="234"/>
      <c r="I28" s="235"/>
      <c r="J28" s="236">
        <f>SUM(J24:J27)</f>
        <v>0</v>
      </c>
      <c r="K28" s="237"/>
    </row>
    <row r="29" spans="2:19" ht="51" customHeight="1">
      <c r="B29" s="213" t="s">
        <v>62</v>
      </c>
      <c r="C29" s="214"/>
      <c r="D29" s="214"/>
      <c r="E29" s="214"/>
      <c r="F29" s="214"/>
      <c r="G29" s="214"/>
      <c r="H29" s="214"/>
      <c r="I29" s="214"/>
      <c r="J29" s="214"/>
      <c r="K29" s="215"/>
    </row>
    <row r="30" spans="2:19">
      <c r="B30" s="238" t="s">
        <v>63</v>
      </c>
      <c r="C30" s="239"/>
      <c r="D30" s="239"/>
      <c r="E30" s="239"/>
      <c r="F30" s="239"/>
      <c r="G30" s="239"/>
      <c r="H30" s="239"/>
      <c r="I30" s="239"/>
      <c r="J30" s="239"/>
      <c r="K30" s="106"/>
    </row>
    <row r="31" spans="2:19">
      <c r="B31" s="18" t="s">
        <v>64</v>
      </c>
      <c r="C31" s="177" t="s">
        <v>65</v>
      </c>
      <c r="D31" s="128"/>
      <c r="E31" s="128"/>
      <c r="F31" s="128"/>
      <c r="G31" s="129"/>
      <c r="H31" s="232">
        <f>H40</f>
        <v>0.33800000000000008</v>
      </c>
      <c r="I31" s="129"/>
      <c r="J31" s="177" t="s">
        <v>40</v>
      </c>
      <c r="K31" s="206"/>
    </row>
    <row r="32" spans="2:19">
      <c r="B32" s="19" t="s">
        <v>41</v>
      </c>
      <c r="C32" s="144" t="s">
        <v>66</v>
      </c>
      <c r="D32" s="182"/>
      <c r="E32" s="182"/>
      <c r="F32" s="182"/>
      <c r="G32" s="183"/>
      <c r="H32" s="211">
        <v>0.2</v>
      </c>
      <c r="I32" s="212"/>
      <c r="J32" s="197">
        <f>H32*J13</f>
        <v>224.43800000000002</v>
      </c>
      <c r="K32" s="198"/>
    </row>
    <row r="33" spans="2:22">
      <c r="B33" s="23" t="s">
        <v>43</v>
      </c>
      <c r="C33" s="144" t="s">
        <v>67</v>
      </c>
      <c r="D33" s="182"/>
      <c r="E33" s="182"/>
      <c r="F33" s="182"/>
      <c r="G33" s="183"/>
      <c r="H33" s="211">
        <v>1.4999999999999999E-2</v>
      </c>
      <c r="I33" s="212"/>
      <c r="J33" s="197">
        <f>H33*J13</f>
        <v>16.832850000000001</v>
      </c>
      <c r="K33" s="198"/>
    </row>
    <row r="34" spans="2:22">
      <c r="B34" s="23" t="s">
        <v>59</v>
      </c>
      <c r="C34" s="144" t="s">
        <v>68</v>
      </c>
      <c r="D34" s="182"/>
      <c r="E34" s="182"/>
      <c r="F34" s="182"/>
      <c r="G34" s="183"/>
      <c r="H34" s="211">
        <v>0.01</v>
      </c>
      <c r="I34" s="212"/>
      <c r="J34" s="197">
        <f>H34*J13</f>
        <v>11.221900000000002</v>
      </c>
      <c r="K34" s="198"/>
    </row>
    <row r="35" spans="2:22">
      <c r="B35" s="23" t="s">
        <v>69</v>
      </c>
      <c r="C35" s="144" t="s">
        <v>70</v>
      </c>
      <c r="D35" s="182"/>
      <c r="E35" s="182"/>
      <c r="F35" s="182"/>
      <c r="G35" s="183"/>
      <c r="H35" s="211">
        <v>2E-3</v>
      </c>
      <c r="I35" s="212"/>
      <c r="J35" s="197">
        <f>H35*J13</f>
        <v>2.24438</v>
      </c>
      <c r="K35" s="198"/>
      <c r="V35" t="s">
        <v>27</v>
      </c>
    </row>
    <row r="36" spans="2:22">
      <c r="B36" s="23" t="s">
        <v>71</v>
      </c>
      <c r="C36" s="144" t="s">
        <v>72</v>
      </c>
      <c r="D36" s="182"/>
      <c r="E36" s="182"/>
      <c r="F36" s="182"/>
      <c r="G36" s="183"/>
      <c r="H36" s="211">
        <v>2.5000000000000001E-2</v>
      </c>
      <c r="I36" s="212"/>
      <c r="J36" s="197">
        <f>H36*J13</f>
        <v>28.054750000000002</v>
      </c>
      <c r="K36" s="198"/>
      <c r="V36" t="s">
        <v>73</v>
      </c>
    </row>
    <row r="37" spans="2:22">
      <c r="B37" s="23" t="s">
        <v>74</v>
      </c>
      <c r="C37" s="144" t="s">
        <v>75</v>
      </c>
      <c r="D37" s="182"/>
      <c r="E37" s="182"/>
      <c r="F37" s="182"/>
      <c r="G37" s="183"/>
      <c r="H37" s="211">
        <v>0.08</v>
      </c>
      <c r="I37" s="212"/>
      <c r="J37" s="197">
        <f>H37*J13</f>
        <v>89.775200000000012</v>
      </c>
      <c r="K37" s="198"/>
      <c r="V37" t="s">
        <v>76</v>
      </c>
    </row>
    <row r="38" spans="2:22">
      <c r="B38" s="23" t="s">
        <v>77</v>
      </c>
      <c r="C38" s="144" t="s">
        <v>78</v>
      </c>
      <c r="D38" s="182"/>
      <c r="E38" s="182"/>
      <c r="F38" s="182"/>
      <c r="G38" s="183"/>
      <c r="H38" s="230"/>
      <c r="I38" s="231"/>
      <c r="J38" s="197">
        <f>H38*J13</f>
        <v>0</v>
      </c>
      <c r="K38" s="198"/>
    </row>
    <row r="39" spans="2:22">
      <c r="B39" s="23" t="s">
        <v>79</v>
      </c>
      <c r="C39" s="144" t="s">
        <v>80</v>
      </c>
      <c r="D39" s="182"/>
      <c r="E39" s="182"/>
      <c r="F39" s="182"/>
      <c r="G39" s="183"/>
      <c r="H39" s="211">
        <v>6.0000000000000001E-3</v>
      </c>
      <c r="I39" s="212"/>
      <c r="J39" s="197">
        <f>H39*J13</f>
        <v>6.7331400000000006</v>
      </c>
      <c r="K39" s="198"/>
    </row>
    <row r="40" spans="2:22">
      <c r="B40" s="199" t="s">
        <v>81</v>
      </c>
      <c r="C40" s="200"/>
      <c r="D40" s="200"/>
      <c r="E40" s="200"/>
      <c r="F40" s="200"/>
      <c r="G40" s="201"/>
      <c r="H40" s="202">
        <f>SUM(H32:H39)</f>
        <v>0.33800000000000008</v>
      </c>
      <c r="I40" s="203"/>
      <c r="J40" s="204">
        <f>SUM(J32:J39)</f>
        <v>379.30022000000002</v>
      </c>
      <c r="K40" s="205"/>
    </row>
    <row r="41" spans="2:22">
      <c r="B41" s="18" t="s">
        <v>82</v>
      </c>
      <c r="C41" s="177" t="s">
        <v>83</v>
      </c>
      <c r="D41" s="128"/>
      <c r="E41" s="128"/>
      <c r="F41" s="128"/>
      <c r="G41" s="129"/>
      <c r="H41" s="177" t="s">
        <v>84</v>
      </c>
      <c r="I41" s="129"/>
      <c r="J41" s="177" t="s">
        <v>40</v>
      </c>
      <c r="K41" s="206"/>
    </row>
    <row r="42" spans="2:22">
      <c r="B42" s="19" t="s">
        <v>41</v>
      </c>
      <c r="C42" s="144" t="s">
        <v>85</v>
      </c>
      <c r="D42" s="182"/>
      <c r="E42" s="182"/>
      <c r="F42" s="182"/>
      <c r="G42" s="183"/>
      <c r="H42" s="218">
        <v>8.3299999999999999E-2</v>
      </c>
      <c r="I42" s="219"/>
      <c r="J42" s="197">
        <f>H42*J13</f>
        <v>93.478426999999996</v>
      </c>
      <c r="K42" s="198"/>
    </row>
    <row r="43" spans="2:22">
      <c r="B43" s="8" t="s">
        <v>41</v>
      </c>
      <c r="C43" s="223" t="s">
        <v>86</v>
      </c>
      <c r="D43" s="224"/>
      <c r="E43" s="224"/>
      <c r="F43" s="224"/>
      <c r="G43" s="225"/>
      <c r="H43" s="226">
        <v>1.4E-2</v>
      </c>
      <c r="I43" s="227"/>
      <c r="J43" s="228">
        <f>H43*J14</f>
        <v>15.710660000000001</v>
      </c>
      <c r="K43" s="229"/>
    </row>
    <row r="44" spans="2:22">
      <c r="B44" s="199" t="s">
        <v>87</v>
      </c>
      <c r="C44" s="200"/>
      <c r="D44" s="200"/>
      <c r="E44" s="200"/>
      <c r="F44" s="200"/>
      <c r="G44" s="201"/>
      <c r="H44" s="202">
        <f>H42+H43</f>
        <v>9.7299999999999998E-2</v>
      </c>
      <c r="I44" s="203"/>
      <c r="J44" s="204">
        <f>J42+J43</f>
        <v>109.189087</v>
      </c>
      <c r="K44" s="205"/>
    </row>
    <row r="45" spans="2:22">
      <c r="B45" s="18" t="s">
        <v>88</v>
      </c>
      <c r="C45" s="177" t="s">
        <v>83</v>
      </c>
      <c r="D45" s="128"/>
      <c r="E45" s="128"/>
      <c r="F45" s="128"/>
      <c r="G45" s="129"/>
      <c r="H45" s="177" t="s">
        <v>84</v>
      </c>
      <c r="I45" s="129"/>
      <c r="J45" s="177" t="s">
        <v>40</v>
      </c>
      <c r="K45" s="206"/>
    </row>
    <row r="46" spans="2:22">
      <c r="B46" s="19" t="s">
        <v>41</v>
      </c>
      <c r="C46" s="144" t="s">
        <v>89</v>
      </c>
      <c r="D46" s="182"/>
      <c r="E46" s="182"/>
      <c r="F46" s="182"/>
      <c r="G46" s="183"/>
      <c r="H46" s="211">
        <v>6.4999999999999997E-3</v>
      </c>
      <c r="I46" s="212"/>
      <c r="J46" s="197">
        <f>H46*J14</f>
        <v>7.2942349999999996</v>
      </c>
      <c r="K46" s="198"/>
    </row>
    <row r="47" spans="2:22">
      <c r="B47" s="23" t="s">
        <v>43</v>
      </c>
      <c r="C47" s="221" t="s">
        <v>90</v>
      </c>
      <c r="D47" s="214"/>
      <c r="E47" s="214"/>
      <c r="F47" s="214"/>
      <c r="G47" s="222"/>
      <c r="H47" s="218">
        <v>1.1000000000000001E-3</v>
      </c>
      <c r="I47" s="219"/>
      <c r="J47" s="197">
        <f>J14*H47</f>
        <v>1.2344090000000001</v>
      </c>
      <c r="K47" s="198"/>
    </row>
    <row r="48" spans="2:22">
      <c r="B48" s="199" t="s">
        <v>91</v>
      </c>
      <c r="C48" s="200"/>
      <c r="D48" s="200"/>
      <c r="E48" s="200"/>
      <c r="F48" s="200"/>
      <c r="G48" s="201"/>
      <c r="H48" s="202">
        <f>H46+H47</f>
        <v>7.6E-3</v>
      </c>
      <c r="I48" s="203"/>
      <c r="J48" s="204">
        <f>SUM(J46:J47)</f>
        <v>8.5286439999999999</v>
      </c>
      <c r="K48" s="205"/>
    </row>
    <row r="49" spans="2:17">
      <c r="B49" s="18" t="s">
        <v>92</v>
      </c>
      <c r="C49" s="177" t="s">
        <v>93</v>
      </c>
      <c r="D49" s="128"/>
      <c r="E49" s="128"/>
      <c r="F49" s="128"/>
      <c r="G49" s="129"/>
      <c r="H49" s="177" t="s">
        <v>84</v>
      </c>
      <c r="I49" s="129"/>
      <c r="J49" s="177" t="s">
        <v>40</v>
      </c>
      <c r="K49" s="206"/>
    </row>
    <row r="50" spans="2:17">
      <c r="B50" s="19" t="s">
        <v>41</v>
      </c>
      <c r="C50" s="144" t="s">
        <v>94</v>
      </c>
      <c r="D50" s="182"/>
      <c r="E50" s="182"/>
      <c r="F50" s="182"/>
      <c r="G50" s="183"/>
      <c r="H50" s="211">
        <v>4.1999999999999997E-3</v>
      </c>
      <c r="I50" s="212"/>
      <c r="J50" s="197">
        <f>H50*J14</f>
        <v>4.7131980000000002</v>
      </c>
      <c r="K50" s="198"/>
    </row>
    <row r="51" spans="2:17">
      <c r="B51" s="23" t="s">
        <v>43</v>
      </c>
      <c r="C51" s="144" t="s">
        <v>95</v>
      </c>
      <c r="D51" s="182"/>
      <c r="E51" s="182"/>
      <c r="F51" s="182"/>
      <c r="G51" s="183"/>
      <c r="H51" s="220">
        <v>3.5999999999999997E-2</v>
      </c>
      <c r="I51" s="219"/>
      <c r="J51" s="197">
        <f>H50*J50</f>
        <v>1.97954316E-2</v>
      </c>
      <c r="K51" s="198"/>
    </row>
    <row r="52" spans="2:17">
      <c r="B52" s="23" t="s">
        <v>59</v>
      </c>
      <c r="C52" s="144" t="s">
        <v>96</v>
      </c>
      <c r="D52" s="182"/>
      <c r="E52" s="182"/>
      <c r="F52" s="182"/>
      <c r="G52" s="183"/>
      <c r="H52" s="218">
        <v>2E-3</v>
      </c>
      <c r="I52" s="219"/>
      <c r="J52" s="197">
        <f>H52*J53</f>
        <v>4.36307472E-2</v>
      </c>
      <c r="K52" s="198"/>
    </row>
    <row r="53" spans="2:17">
      <c r="B53" s="23" t="s">
        <v>69</v>
      </c>
      <c r="C53" s="144" t="s">
        <v>97</v>
      </c>
      <c r="D53" s="182"/>
      <c r="E53" s="182"/>
      <c r="F53" s="182"/>
      <c r="G53" s="183"/>
      <c r="H53" s="211">
        <v>1.9439999999999999E-2</v>
      </c>
      <c r="I53" s="212"/>
      <c r="J53" s="197">
        <f>H53*J14</f>
        <v>21.815373600000001</v>
      </c>
      <c r="K53" s="198"/>
    </row>
    <row r="54" spans="2:17">
      <c r="B54" s="23" t="s">
        <v>71</v>
      </c>
      <c r="C54" s="152" t="s">
        <v>98</v>
      </c>
      <c r="D54" s="216"/>
      <c r="E54" s="216"/>
      <c r="F54" s="216"/>
      <c r="G54" s="217"/>
      <c r="H54" s="218">
        <v>3.2659999999999998E-3</v>
      </c>
      <c r="I54" s="219"/>
      <c r="J54" s="197">
        <f>H54*J53</f>
        <v>7.1249010177600006E-2</v>
      </c>
      <c r="K54" s="198"/>
    </row>
    <row r="55" spans="2:17">
      <c r="B55" s="23" t="s">
        <v>74</v>
      </c>
      <c r="C55" s="144" t="s">
        <v>99</v>
      </c>
      <c r="D55" s="182"/>
      <c r="E55" s="182"/>
      <c r="F55" s="182"/>
      <c r="G55" s="183"/>
      <c r="H55" s="211">
        <v>2E-3</v>
      </c>
      <c r="I55" s="212"/>
      <c r="J55" s="197">
        <f>H55*J53</f>
        <v>4.36307472E-2</v>
      </c>
      <c r="K55" s="198"/>
    </row>
    <row r="56" spans="2:17">
      <c r="B56" s="199" t="s">
        <v>100</v>
      </c>
      <c r="C56" s="200"/>
      <c r="D56" s="200"/>
      <c r="E56" s="200"/>
      <c r="F56" s="200"/>
      <c r="G56" s="201"/>
      <c r="H56" s="202">
        <f>SUM(H50:H55)</f>
        <v>6.6906000000000007E-2</v>
      </c>
      <c r="I56" s="203"/>
      <c r="J56" s="204">
        <f>SUM(J50:K55)</f>
        <v>26.706877536177601</v>
      </c>
      <c r="K56" s="205"/>
    </row>
    <row r="57" spans="2:17" ht="51.75" customHeight="1">
      <c r="B57" s="213" t="s">
        <v>101</v>
      </c>
      <c r="C57" s="214"/>
      <c r="D57" s="214"/>
      <c r="E57" s="214"/>
      <c r="F57" s="214"/>
      <c r="G57" s="214"/>
      <c r="H57" s="214"/>
      <c r="I57" s="214"/>
      <c r="J57" s="214"/>
      <c r="K57" s="215"/>
    </row>
    <row r="58" spans="2:17">
      <c r="B58" s="18" t="s">
        <v>102</v>
      </c>
      <c r="C58" s="177" t="s">
        <v>83</v>
      </c>
      <c r="D58" s="128"/>
      <c r="E58" s="128"/>
      <c r="F58" s="128"/>
      <c r="G58" s="129"/>
      <c r="H58" s="177" t="s">
        <v>84</v>
      </c>
      <c r="I58" s="129"/>
      <c r="J58" s="177" t="s">
        <v>40</v>
      </c>
      <c r="K58" s="206"/>
    </row>
    <row r="59" spans="2:17">
      <c r="B59" s="19" t="s">
        <v>41</v>
      </c>
      <c r="C59" s="144" t="s">
        <v>103</v>
      </c>
      <c r="D59" s="182"/>
      <c r="E59" s="182"/>
      <c r="F59" s="182"/>
      <c r="G59" s="183"/>
      <c r="H59" s="211">
        <v>0.1111</v>
      </c>
      <c r="I59" s="212"/>
      <c r="J59" s="197">
        <f>H59*J13</f>
        <v>124.67530900000001</v>
      </c>
      <c r="K59" s="198"/>
      <c r="P59" s="20"/>
    </row>
    <row r="60" spans="2:17">
      <c r="B60" s="23" t="s">
        <v>43</v>
      </c>
      <c r="C60" s="144" t="s">
        <v>104</v>
      </c>
      <c r="D60" s="182"/>
      <c r="E60" s="182"/>
      <c r="F60" s="182"/>
      <c r="G60" s="183"/>
      <c r="H60" s="211">
        <v>1.66E-2</v>
      </c>
      <c r="I60" s="212"/>
      <c r="J60" s="197">
        <f>H60*J13</f>
        <v>18.628354000000002</v>
      </c>
      <c r="K60" s="198"/>
      <c r="M60" s="21"/>
      <c r="P60" s="20"/>
    </row>
    <row r="61" spans="2:17">
      <c r="B61" s="23" t="s">
        <v>59</v>
      </c>
      <c r="C61" s="144" t="s">
        <v>105</v>
      </c>
      <c r="D61" s="182"/>
      <c r="E61" s="182"/>
      <c r="F61" s="182"/>
      <c r="G61" s="183"/>
      <c r="H61" s="211">
        <v>2.0000000000000001E-4</v>
      </c>
      <c r="I61" s="212"/>
      <c r="J61" s="197">
        <f>H61*J13</f>
        <v>0.22443800000000003</v>
      </c>
      <c r="K61" s="198"/>
      <c r="P61" s="20"/>
    </row>
    <row r="62" spans="2:17">
      <c r="B62" s="23" t="s">
        <v>69</v>
      </c>
      <c r="C62" s="144" t="s">
        <v>106</v>
      </c>
      <c r="D62" s="182"/>
      <c r="E62" s="182"/>
      <c r="F62" s="182"/>
      <c r="G62" s="183"/>
      <c r="H62" s="211">
        <v>2.8E-3</v>
      </c>
      <c r="I62" s="212"/>
      <c r="J62" s="197">
        <f>H62*J13</f>
        <v>3.1421320000000001</v>
      </c>
      <c r="K62" s="198"/>
      <c r="N62" s="22"/>
      <c r="P62" s="20"/>
      <c r="Q62" s="22"/>
    </row>
    <row r="63" spans="2:17">
      <c r="B63" s="23" t="s">
        <v>71</v>
      </c>
      <c r="C63" s="144" t="s">
        <v>107</v>
      </c>
      <c r="D63" s="182"/>
      <c r="E63" s="182"/>
      <c r="F63" s="182"/>
      <c r="G63" s="183"/>
      <c r="H63" s="211">
        <v>2.9999999999999997E-4</v>
      </c>
      <c r="I63" s="212"/>
      <c r="J63" s="197">
        <f>H63*J13</f>
        <v>0.33665699999999998</v>
      </c>
      <c r="K63" s="198"/>
    </row>
    <row r="64" spans="2:17">
      <c r="B64" s="199" t="s">
        <v>108</v>
      </c>
      <c r="C64" s="200"/>
      <c r="D64" s="200"/>
      <c r="E64" s="200"/>
      <c r="F64" s="200"/>
      <c r="G64" s="201"/>
      <c r="H64" s="184">
        <f>H63+H62+H61+H60+H59</f>
        <v>0.13100000000000001</v>
      </c>
      <c r="I64" s="185"/>
      <c r="J64" s="167">
        <f>SUM(J59:J63)</f>
        <v>147.00689000000003</v>
      </c>
      <c r="K64" s="207"/>
    </row>
    <row r="65" spans="2:11">
      <c r="B65" s="23" t="s">
        <v>77</v>
      </c>
      <c r="C65" s="208" t="s">
        <v>109</v>
      </c>
      <c r="D65" s="209"/>
      <c r="E65" s="209"/>
      <c r="F65" s="209"/>
      <c r="G65" s="210"/>
      <c r="H65" s="184">
        <v>2.2700000000000001E-2</v>
      </c>
      <c r="I65" s="185"/>
      <c r="J65" s="197">
        <f>H65*J64</f>
        <v>3.3370564030000009</v>
      </c>
      <c r="K65" s="198"/>
    </row>
    <row r="66" spans="2:11">
      <c r="B66" s="199" t="s">
        <v>110</v>
      </c>
      <c r="C66" s="200"/>
      <c r="D66" s="200"/>
      <c r="E66" s="200"/>
      <c r="F66" s="200"/>
      <c r="G66" s="201"/>
      <c r="H66" s="202">
        <f>H64+H65</f>
        <v>0.1537</v>
      </c>
      <c r="I66" s="203"/>
      <c r="J66" s="204">
        <f>SUM(J64:J65)</f>
        <v>150.34394640300002</v>
      </c>
      <c r="K66" s="205"/>
    </row>
    <row r="67" spans="2:11">
      <c r="B67" s="18" t="s">
        <v>1</v>
      </c>
      <c r="C67" s="177" t="s">
        <v>111</v>
      </c>
      <c r="D67" s="170"/>
      <c r="E67" s="170"/>
      <c r="F67" s="170"/>
      <c r="G67" s="171"/>
      <c r="H67" s="177" t="s">
        <v>84</v>
      </c>
      <c r="I67" s="129"/>
      <c r="J67" s="177" t="s">
        <v>40</v>
      </c>
      <c r="K67" s="206"/>
    </row>
    <row r="68" spans="2:11">
      <c r="B68" s="7" t="s">
        <v>64</v>
      </c>
      <c r="C68" s="144" t="s">
        <v>112</v>
      </c>
      <c r="D68" s="182"/>
      <c r="E68" s="182"/>
      <c r="F68" s="182"/>
      <c r="G68" s="183"/>
      <c r="H68" s="195">
        <f>+H40</f>
        <v>0.33800000000000008</v>
      </c>
      <c r="I68" s="196"/>
      <c r="J68" s="197">
        <f>H68*J14</f>
        <v>379.30022000000008</v>
      </c>
      <c r="K68" s="198"/>
    </row>
    <row r="69" spans="2:11">
      <c r="B69" s="103" t="s">
        <v>82</v>
      </c>
      <c r="C69" s="144" t="s">
        <v>113</v>
      </c>
      <c r="D69" s="182"/>
      <c r="E69" s="182"/>
      <c r="F69" s="182"/>
      <c r="G69" s="183"/>
      <c r="H69" s="195">
        <f>H44</f>
        <v>9.7299999999999998E-2</v>
      </c>
      <c r="I69" s="196"/>
      <c r="J69" s="197">
        <f>H69*J14</f>
        <v>109.189087</v>
      </c>
      <c r="K69" s="198"/>
    </row>
    <row r="70" spans="2:11">
      <c r="B70" s="103" t="s">
        <v>88</v>
      </c>
      <c r="C70" s="144" t="s">
        <v>89</v>
      </c>
      <c r="D70" s="182"/>
      <c r="E70" s="182"/>
      <c r="F70" s="182"/>
      <c r="G70" s="183"/>
      <c r="H70" s="195">
        <f>H48</f>
        <v>7.6E-3</v>
      </c>
      <c r="I70" s="196"/>
      <c r="J70" s="197">
        <f>H70*J14</f>
        <v>8.5286439999999999</v>
      </c>
      <c r="K70" s="198"/>
    </row>
    <row r="71" spans="2:11">
      <c r="B71" s="103" t="s">
        <v>92</v>
      </c>
      <c r="C71" s="144" t="s">
        <v>114</v>
      </c>
      <c r="D71" s="182"/>
      <c r="E71" s="182"/>
      <c r="F71" s="182"/>
      <c r="G71" s="183"/>
      <c r="H71" s="184">
        <f>H56</f>
        <v>6.6906000000000007E-2</v>
      </c>
      <c r="I71" s="185"/>
      <c r="J71" s="186">
        <f>J56</f>
        <v>26.706877536177601</v>
      </c>
      <c r="K71" s="187"/>
    </row>
    <row r="72" spans="2:11">
      <c r="B72" s="103" t="s">
        <v>102</v>
      </c>
      <c r="C72" s="144" t="s">
        <v>115</v>
      </c>
      <c r="D72" s="182"/>
      <c r="E72" s="182"/>
      <c r="F72" s="182"/>
      <c r="G72" s="183"/>
      <c r="H72" s="184">
        <f>H66</f>
        <v>0.1537</v>
      </c>
      <c r="I72" s="185"/>
      <c r="J72" s="186">
        <f>J66</f>
        <v>150.34394640300002</v>
      </c>
      <c r="K72" s="187"/>
    </row>
    <row r="73" spans="2:11">
      <c r="B73" s="188" t="s">
        <v>116</v>
      </c>
      <c r="C73" s="189"/>
      <c r="D73" s="189"/>
      <c r="E73" s="189"/>
      <c r="F73" s="189"/>
      <c r="G73" s="190"/>
      <c r="H73" s="191">
        <f>SUM(H68:H72)</f>
        <v>0.66350600000000015</v>
      </c>
      <c r="I73" s="192"/>
      <c r="J73" s="193">
        <f>SUM(J68:J72)</f>
        <v>674.06877493917762</v>
      </c>
      <c r="K73" s="194"/>
    </row>
    <row r="74" spans="2:11">
      <c r="B74" s="161" t="s">
        <v>117</v>
      </c>
      <c r="C74" s="178"/>
      <c r="D74" s="178"/>
      <c r="E74" s="178"/>
      <c r="F74" s="178"/>
      <c r="G74" s="178"/>
      <c r="H74" s="178"/>
      <c r="I74" s="178"/>
      <c r="J74" s="178"/>
      <c r="K74" s="24"/>
    </row>
    <row r="75" spans="2:11">
      <c r="B75" s="179" t="s">
        <v>118</v>
      </c>
      <c r="C75" s="180"/>
      <c r="D75" s="180"/>
      <c r="E75" s="180"/>
      <c r="F75" s="180"/>
      <c r="G75" s="180"/>
      <c r="H75" s="180"/>
      <c r="I75" s="180"/>
      <c r="J75" s="180"/>
      <c r="K75" s="24"/>
    </row>
    <row r="76" spans="2:11">
      <c r="B76" s="172" t="s">
        <v>119</v>
      </c>
      <c r="C76" s="173"/>
      <c r="D76" s="173"/>
      <c r="E76" s="173"/>
      <c r="F76" s="173"/>
      <c r="G76" s="173"/>
      <c r="H76" s="173"/>
      <c r="I76" s="173"/>
      <c r="J76" s="173"/>
      <c r="K76" s="181"/>
    </row>
    <row r="77" spans="2:11">
      <c r="B77" s="169" t="s">
        <v>46</v>
      </c>
      <c r="C77" s="170"/>
      <c r="D77" s="170"/>
      <c r="E77" s="170"/>
      <c r="F77" s="170"/>
      <c r="G77" s="170"/>
      <c r="H77" s="170"/>
      <c r="I77" s="171"/>
      <c r="J77" s="25">
        <f>J14</f>
        <v>1122.19</v>
      </c>
      <c r="K77" s="24"/>
    </row>
    <row r="78" spans="2:11">
      <c r="B78" s="169" t="s">
        <v>53</v>
      </c>
      <c r="C78" s="170"/>
      <c r="D78" s="170"/>
      <c r="E78" s="170"/>
      <c r="F78" s="170"/>
      <c r="G78" s="170"/>
      <c r="H78" s="170"/>
      <c r="I78" s="171"/>
      <c r="J78" s="25">
        <f>J21</f>
        <v>462.59859999999998</v>
      </c>
      <c r="K78" s="24"/>
    </row>
    <row r="79" spans="2:11">
      <c r="B79" s="169" t="s">
        <v>61</v>
      </c>
      <c r="C79" s="170"/>
      <c r="D79" s="170"/>
      <c r="E79" s="170"/>
      <c r="F79" s="170"/>
      <c r="G79" s="170"/>
      <c r="H79" s="170"/>
      <c r="I79" s="171"/>
      <c r="J79" s="25">
        <f>J28</f>
        <v>0</v>
      </c>
      <c r="K79" s="24"/>
    </row>
    <row r="80" spans="2:11">
      <c r="B80" s="169" t="s">
        <v>116</v>
      </c>
      <c r="C80" s="170"/>
      <c r="D80" s="170"/>
      <c r="E80" s="170"/>
      <c r="F80" s="170"/>
      <c r="G80" s="170"/>
      <c r="H80" s="170"/>
      <c r="I80" s="171"/>
      <c r="J80" s="25">
        <f>J73</f>
        <v>674.06877493917762</v>
      </c>
      <c r="K80" s="24"/>
    </row>
    <row r="81" spans="2:13">
      <c r="B81" s="172" t="s">
        <v>120</v>
      </c>
      <c r="C81" s="173"/>
      <c r="D81" s="173"/>
      <c r="E81" s="173"/>
      <c r="F81" s="173"/>
      <c r="G81" s="173"/>
      <c r="H81" s="173"/>
      <c r="I81" s="174"/>
      <c r="J81" s="26">
        <f>SUM(J77:J80)</f>
        <v>2258.8573749391776</v>
      </c>
      <c r="K81" s="24"/>
      <c r="L81" s="27"/>
    </row>
    <row r="82" spans="2:13">
      <c r="B82" s="28" t="s">
        <v>121</v>
      </c>
      <c r="C82" s="101"/>
      <c r="D82" s="101"/>
      <c r="E82" s="101"/>
      <c r="F82" s="101"/>
      <c r="G82" s="101"/>
      <c r="H82" s="101"/>
      <c r="I82" s="101"/>
      <c r="J82" s="57"/>
      <c r="K82" s="24"/>
    </row>
    <row r="83" spans="2:13">
      <c r="B83" s="7" t="s">
        <v>122</v>
      </c>
      <c r="C83" s="175" t="s">
        <v>2</v>
      </c>
      <c r="D83" s="176"/>
      <c r="E83" s="176"/>
      <c r="F83" s="176"/>
      <c r="G83" s="29" t="s">
        <v>84</v>
      </c>
      <c r="H83" s="177" t="s">
        <v>40</v>
      </c>
      <c r="I83" s="346"/>
      <c r="J83" s="57"/>
      <c r="K83" s="24"/>
    </row>
    <row r="84" spans="2:13">
      <c r="B84" s="7" t="s">
        <v>41</v>
      </c>
      <c r="C84" s="116" t="s">
        <v>123</v>
      </c>
      <c r="D84" s="130"/>
      <c r="E84" s="130"/>
      <c r="F84" s="130"/>
      <c r="G84" s="54"/>
      <c r="H84" s="117">
        <f>J81*G84</f>
        <v>0</v>
      </c>
      <c r="I84" s="168"/>
      <c r="J84" s="57"/>
      <c r="K84" s="24"/>
    </row>
    <row r="85" spans="2:13" ht="28.5" customHeight="1">
      <c r="B85" s="165" t="s">
        <v>124</v>
      </c>
      <c r="C85" s="166"/>
      <c r="D85" s="166"/>
      <c r="E85" s="166"/>
      <c r="F85" s="166"/>
      <c r="G85" s="131"/>
      <c r="H85" s="131"/>
      <c r="I85" s="131"/>
      <c r="J85" s="57"/>
      <c r="K85" s="24"/>
    </row>
    <row r="86" spans="2:13">
      <c r="B86" s="7" t="s">
        <v>43</v>
      </c>
      <c r="C86" s="149" t="s">
        <v>125</v>
      </c>
      <c r="D86" s="150"/>
      <c r="E86" s="150"/>
      <c r="F86" s="151"/>
      <c r="G86" s="55"/>
      <c r="H86" s="167">
        <f>G86*(H84+J81)</f>
        <v>0</v>
      </c>
      <c r="I86" s="168"/>
      <c r="J86" s="57"/>
      <c r="K86" s="24"/>
    </row>
    <row r="87" spans="2:13" ht="30" customHeight="1">
      <c r="B87" s="165" t="s">
        <v>126</v>
      </c>
      <c r="C87" s="166"/>
      <c r="D87" s="166"/>
      <c r="E87" s="166"/>
      <c r="F87" s="166"/>
      <c r="G87" s="131"/>
      <c r="H87" s="131"/>
      <c r="I87" s="131"/>
      <c r="J87" s="25"/>
      <c r="K87" s="24"/>
    </row>
    <row r="88" spans="2:13">
      <c r="B88" s="156" t="s">
        <v>127</v>
      </c>
      <c r="C88" s="157"/>
      <c r="D88" s="157"/>
      <c r="E88" s="157"/>
      <c r="F88" s="157"/>
      <c r="G88" s="157"/>
      <c r="H88" s="157"/>
      <c r="I88" s="157"/>
      <c r="J88" s="25">
        <f>J81+H84+H86</f>
        <v>2258.8573749391776</v>
      </c>
      <c r="K88" s="30"/>
    </row>
    <row r="89" spans="2:13">
      <c r="B89" s="158" t="s">
        <v>128</v>
      </c>
      <c r="C89" s="159"/>
      <c r="D89" s="159"/>
      <c r="E89" s="159"/>
      <c r="F89" s="159"/>
      <c r="G89" s="159"/>
      <c r="H89" s="160"/>
      <c r="I89" s="31">
        <f>1-G92</f>
        <v>0.85749999999999993</v>
      </c>
      <c r="J89" s="25"/>
      <c r="K89" s="30"/>
    </row>
    <row r="90" spans="2:13">
      <c r="B90" s="161" t="s">
        <v>129</v>
      </c>
      <c r="C90" s="347"/>
      <c r="D90" s="347"/>
      <c r="E90" s="162" t="s">
        <v>130</v>
      </c>
      <c r="F90" s="163" t="s">
        <v>131</v>
      </c>
      <c r="G90" s="163"/>
      <c r="H90" s="163"/>
      <c r="I90" s="162" t="s">
        <v>132</v>
      </c>
      <c r="J90" s="25"/>
      <c r="K90" s="30"/>
    </row>
    <row r="91" spans="2:13">
      <c r="B91" s="348"/>
      <c r="C91" s="347"/>
      <c r="D91" s="347"/>
      <c r="E91" s="347"/>
      <c r="F91" s="164" t="s">
        <v>133</v>
      </c>
      <c r="G91" s="164"/>
      <c r="H91" s="164"/>
      <c r="I91" s="347"/>
      <c r="J91" s="25">
        <f>J88/I89</f>
        <v>2634.236005759974</v>
      </c>
      <c r="K91" s="30"/>
      <c r="L91" s="32"/>
    </row>
    <row r="92" spans="2:13">
      <c r="B92" s="7" t="s">
        <v>59</v>
      </c>
      <c r="C92" s="149" t="s">
        <v>134</v>
      </c>
      <c r="D92" s="150"/>
      <c r="E92" s="150"/>
      <c r="F92" s="151"/>
      <c r="G92" s="33">
        <f>G94+G95+G96+G98</f>
        <v>0.14250000000000002</v>
      </c>
      <c r="H92" s="117">
        <f>+J91*G92</f>
        <v>375.37863082079633</v>
      </c>
      <c r="I92" s="117"/>
      <c r="J92" s="25"/>
      <c r="K92" s="30"/>
    </row>
    <row r="93" spans="2:13">
      <c r="B93" s="7">
        <v>1</v>
      </c>
      <c r="C93" s="100" t="s">
        <v>135</v>
      </c>
      <c r="D93" s="102"/>
      <c r="E93" s="102"/>
      <c r="F93" s="102"/>
      <c r="G93" s="61"/>
      <c r="H93" s="131"/>
      <c r="I93" s="131"/>
      <c r="J93" s="25"/>
      <c r="K93" s="30"/>
      <c r="M93" s="32"/>
    </row>
    <row r="94" spans="2:13">
      <c r="B94" s="34" t="s">
        <v>136</v>
      </c>
      <c r="C94" s="152" t="s">
        <v>137</v>
      </c>
      <c r="D94" s="153"/>
      <c r="E94" s="153"/>
      <c r="F94" s="154"/>
      <c r="G94" s="35">
        <f>IF($H$3="lucro Real",7.6%,IF($H$3="Lucro Presumido",3%,0))</f>
        <v>7.5999999999999998E-2</v>
      </c>
      <c r="H94" s="131">
        <f>G94*J$91</f>
        <v>200.20193643775801</v>
      </c>
      <c r="I94" s="131"/>
      <c r="J94" s="25"/>
      <c r="K94" s="30"/>
    </row>
    <row r="95" spans="2:13">
      <c r="B95" s="34" t="s">
        <v>138</v>
      </c>
      <c r="C95" s="155" t="s">
        <v>139</v>
      </c>
      <c r="D95" s="155"/>
      <c r="E95" s="155"/>
      <c r="F95" s="155"/>
      <c r="G95" s="35">
        <f>IF($H$3="lucro Real",1.65%,IF($H$3="Lucro Presumido",0.65%,0))</f>
        <v>1.6500000000000001E-2</v>
      </c>
      <c r="H95" s="131">
        <f>G95*J$91</f>
        <v>43.464894095039575</v>
      </c>
      <c r="I95" s="131"/>
      <c r="J95" s="25"/>
      <c r="K95" s="30"/>
    </row>
    <row r="96" spans="2:13">
      <c r="B96" s="34" t="s">
        <v>140</v>
      </c>
      <c r="C96" s="155" t="s">
        <v>141</v>
      </c>
      <c r="D96" s="155"/>
      <c r="E96" s="155"/>
      <c r="F96" s="155"/>
      <c r="G96" s="35"/>
      <c r="H96" s="131">
        <f>G96*J$89</f>
        <v>0</v>
      </c>
      <c r="I96" s="131"/>
      <c r="J96" s="25"/>
      <c r="K96" s="30"/>
    </row>
    <row r="97" spans="2:11">
      <c r="B97" s="7">
        <v>2</v>
      </c>
      <c r="C97" s="141" t="s">
        <v>142</v>
      </c>
      <c r="D97" s="142"/>
      <c r="E97" s="142"/>
      <c r="F97" s="143"/>
      <c r="G97" s="61"/>
      <c r="H97" s="131"/>
      <c r="I97" s="131"/>
      <c r="J97" s="25"/>
      <c r="K97" s="30"/>
    </row>
    <row r="98" spans="2:11">
      <c r="B98" s="34" t="s">
        <v>136</v>
      </c>
      <c r="C98" s="144" t="s">
        <v>143</v>
      </c>
      <c r="D98" s="145"/>
      <c r="E98" s="145"/>
      <c r="F98" s="146"/>
      <c r="G98" s="35">
        <v>0.05</v>
      </c>
      <c r="H98" s="131">
        <f>G98*J$91</f>
        <v>131.7118002879987</v>
      </c>
      <c r="I98" s="131"/>
      <c r="J98" s="25"/>
      <c r="K98" s="30"/>
    </row>
    <row r="99" spans="2:11">
      <c r="B99" s="147" t="s">
        <v>144</v>
      </c>
      <c r="C99" s="148"/>
      <c r="D99" s="148"/>
      <c r="E99" s="148"/>
      <c r="F99" s="148"/>
      <c r="G99" s="148"/>
      <c r="H99" s="120">
        <f>H94+H95+H96+H98+H84+H86</f>
        <v>375.37863082079627</v>
      </c>
      <c r="I99" s="120"/>
      <c r="J99" s="25"/>
      <c r="K99" s="30"/>
    </row>
    <row r="100" spans="2:11">
      <c r="B100" s="132"/>
      <c r="C100" s="133"/>
      <c r="D100" s="133"/>
      <c r="E100" s="133"/>
      <c r="F100" s="133"/>
      <c r="G100" s="133"/>
      <c r="H100" s="133"/>
      <c r="I100" s="133"/>
      <c r="J100" s="134"/>
      <c r="K100" s="24"/>
    </row>
    <row r="101" spans="2:11">
      <c r="B101" s="135"/>
      <c r="C101" s="136"/>
      <c r="D101" s="136"/>
      <c r="E101" s="136"/>
      <c r="F101" s="136"/>
      <c r="G101" s="136"/>
      <c r="H101" s="136"/>
      <c r="I101" s="136"/>
      <c r="J101" s="137"/>
      <c r="K101" s="24"/>
    </row>
    <row r="102" spans="2:11">
      <c r="B102" s="138" t="s">
        <v>145</v>
      </c>
      <c r="C102" s="139"/>
      <c r="D102" s="139"/>
      <c r="E102" s="139"/>
      <c r="F102" s="139"/>
      <c r="G102" s="139"/>
      <c r="H102" s="140" t="s">
        <v>40</v>
      </c>
      <c r="I102" s="139"/>
      <c r="J102" s="25"/>
      <c r="K102" s="24"/>
    </row>
    <row r="103" spans="2:11">
      <c r="B103" s="115" t="s">
        <v>146</v>
      </c>
      <c r="C103" s="130"/>
      <c r="D103" s="130"/>
      <c r="E103" s="130"/>
      <c r="F103" s="130"/>
      <c r="G103" s="130"/>
      <c r="H103" s="131">
        <f>J77</f>
        <v>1122.19</v>
      </c>
      <c r="I103" s="131"/>
      <c r="J103" s="57"/>
      <c r="K103" s="24"/>
    </row>
    <row r="104" spans="2:11">
      <c r="B104" s="115" t="s">
        <v>147</v>
      </c>
      <c r="C104" s="130"/>
      <c r="D104" s="130"/>
      <c r="E104" s="130"/>
      <c r="F104" s="130"/>
      <c r="G104" s="130"/>
      <c r="H104" s="131">
        <f>J78</f>
        <v>462.59859999999998</v>
      </c>
      <c r="I104" s="131"/>
      <c r="J104" s="57"/>
      <c r="K104" s="24"/>
    </row>
    <row r="105" spans="2:11">
      <c r="B105" s="115" t="s">
        <v>148</v>
      </c>
      <c r="C105" s="130"/>
      <c r="D105" s="130"/>
      <c r="E105" s="130"/>
      <c r="F105" s="130"/>
      <c r="G105" s="130"/>
      <c r="H105" s="131">
        <f>J79</f>
        <v>0</v>
      </c>
      <c r="I105" s="131"/>
      <c r="J105" s="57"/>
      <c r="K105" s="24"/>
    </row>
    <row r="106" spans="2:11">
      <c r="B106" s="115" t="s">
        <v>149</v>
      </c>
      <c r="C106" s="130"/>
      <c r="D106" s="130"/>
      <c r="E106" s="130"/>
      <c r="F106" s="130"/>
      <c r="G106" s="130"/>
      <c r="H106" s="131">
        <f>J80</f>
        <v>674.06877493917762</v>
      </c>
      <c r="I106" s="131"/>
      <c r="J106" s="57"/>
      <c r="K106" s="24"/>
    </row>
    <row r="107" spans="2:11">
      <c r="B107" s="115" t="s">
        <v>176</v>
      </c>
      <c r="C107" s="130"/>
      <c r="D107" s="130"/>
      <c r="E107" s="130"/>
      <c r="F107" s="130"/>
      <c r="G107" s="130"/>
      <c r="H107" s="131">
        <f>H99</f>
        <v>375.37863082079627</v>
      </c>
      <c r="I107" s="131"/>
      <c r="J107" s="57"/>
      <c r="K107" s="24"/>
    </row>
    <row r="108" spans="2:11">
      <c r="B108" s="124" t="s">
        <v>172</v>
      </c>
      <c r="C108" s="125"/>
      <c r="D108" s="125"/>
      <c r="E108" s="125"/>
      <c r="F108" s="125"/>
      <c r="G108" s="125"/>
      <c r="H108" s="126">
        <f>SUM(H103:H107)</f>
        <v>2634.236005759974</v>
      </c>
      <c r="I108" s="126"/>
      <c r="J108" s="57"/>
      <c r="K108" s="24"/>
    </row>
    <row r="109" spans="2:11">
      <c r="B109" s="127"/>
      <c r="C109" s="128"/>
      <c r="D109" s="128"/>
      <c r="E109" s="128"/>
      <c r="F109" s="128"/>
      <c r="G109" s="128"/>
      <c r="H109" s="128"/>
      <c r="I109" s="128"/>
      <c r="J109" s="129"/>
      <c r="K109" s="24"/>
    </row>
    <row r="110" spans="2:11">
      <c r="B110" s="118" t="s">
        <v>152</v>
      </c>
      <c r="C110" s="119"/>
      <c r="D110" s="119"/>
      <c r="E110" s="119"/>
      <c r="F110" s="119"/>
      <c r="G110" s="119"/>
      <c r="H110" s="119" t="s">
        <v>24</v>
      </c>
      <c r="I110" s="119"/>
      <c r="J110" s="57"/>
      <c r="K110" s="24"/>
    </row>
    <row r="111" spans="2:11">
      <c r="B111" s="118" t="s">
        <v>153</v>
      </c>
      <c r="C111" s="119"/>
      <c r="D111" s="119"/>
      <c r="E111" s="119"/>
      <c r="F111" s="36" t="s">
        <v>154</v>
      </c>
      <c r="G111" s="36" t="s">
        <v>155</v>
      </c>
      <c r="H111" s="119"/>
      <c r="I111" s="119"/>
      <c r="J111" s="57"/>
      <c r="K111" s="24"/>
    </row>
    <row r="112" spans="2:11">
      <c r="B112" s="115" t="s">
        <v>156</v>
      </c>
      <c r="C112" s="116"/>
      <c r="D112" s="116"/>
      <c r="E112" s="116"/>
      <c r="F112" s="37">
        <f>G6+G7</f>
        <v>1</v>
      </c>
      <c r="G112" s="38">
        <f>+H108/F112</f>
        <v>2634.236005759974</v>
      </c>
      <c r="H112" s="117">
        <f>+F112*G112</f>
        <v>2634.236005759974</v>
      </c>
      <c r="I112" s="117"/>
      <c r="J112" s="57"/>
      <c r="K112" s="24"/>
    </row>
    <row r="113" spans="2:11">
      <c r="B113" s="118" t="s">
        <v>157</v>
      </c>
      <c r="C113" s="119"/>
      <c r="D113" s="119"/>
      <c r="E113" s="119"/>
      <c r="F113" s="119"/>
      <c r="G113" s="119"/>
      <c r="H113" s="120">
        <f>+H112</f>
        <v>2634.236005759974</v>
      </c>
      <c r="I113" s="120"/>
      <c r="J113" s="57"/>
      <c r="K113" s="24"/>
    </row>
    <row r="114" spans="2:11" ht="15.75" thickBot="1">
      <c r="B114" s="121" t="s">
        <v>158</v>
      </c>
      <c r="C114" s="122"/>
      <c r="D114" s="122"/>
      <c r="E114" s="122"/>
      <c r="F114" s="122"/>
      <c r="G114" s="122"/>
      <c r="H114" s="123">
        <f>H113*12</f>
        <v>31610.832069119686</v>
      </c>
      <c r="I114" s="123"/>
      <c r="J114" s="39"/>
      <c r="K114" s="40"/>
    </row>
    <row r="115" spans="2:11"/>
    <row r="116" spans="2:11"/>
    <row r="117" spans="2:11"/>
    <row r="118" spans="2:11"/>
  </sheetData>
  <sheetProtection algorithmName="SHA-512" hashValue="IZCNF+7Miwo1qqbmGPWtKEpF9SiI1WPxwIBkteXhNwp2L4M5lEljjqFHKu9fxM/NuF4jGSnXJqn7RatdBkwjXQ==" saltValue="wBw3rKHscuNJgNBQp91quA==" spinCount="100000" sheet="1" objects="1" scenarios="1"/>
  <protectedRanges>
    <protectedRange algorithmName="SHA-512" hashValue="Ah6xLASO/UwiSJvpQJuoNoNIo1mfdhLxEsO3FpD0BDF8AlUm+3TEdBDSiVe9ZIm4T7QqVXzZRl2L3m3Xs8wbfg==" saltValue="scGGcdxRv9YW5mFCeF0+XQ==" spinCount="100000" sqref="J24:K25 J27:K27" name="Intervalo5"/>
    <protectedRange algorithmName="SHA-512" hashValue="NMSv0JJWtkb3QvUsVTHzvSvCQQ/aS8dA7efcphU3A/5W1u/s87dO0B+xDLtSDrlxSXVItHzqy9SDLy5wBJ5OZQ==" saltValue="e2BG1p15fg07qiDCv0z8Zw==" spinCount="100000" sqref="C20:G20" name="Intervalo3"/>
    <protectedRange algorithmName="SHA-512" hashValue="fmLXqBbTOiZlbMv236VyWP47+fJZucYZiquNlQj/N9ONKT3pQCF+jgvywPgD/omnWdo1eAN5z7DMqmGCJaXnOA==" saltValue="rdnOqJQ4K6z46z1YHk/e4w==" spinCount="100000" sqref="H6" name="Intervalo1"/>
    <protectedRange algorithmName="SHA-512" hashValue="k8qMKHorOWOiGUjEQzj/o9qZPhGX84Mwa9tVj7bwWNVcpBtdEVmkPVuzzY0Twt43/ftKl8YkRAAH2Fn4jsLTkg==" saltValue="GUP9L+gkZFeuCb0LAoRJMw==" spinCount="100000" sqref="N17:O20" name="Intervalo4_3"/>
    <protectedRange algorithmName="SHA-512" hashValue="WqOapSOrsN1ZIylEeDg8qsMj3/Ei4DSu+yanIGPrB9mdgPDIIehqzbgeAAg8EWvIcWBY5VOT/h31EIMHRZGAMQ==" saltValue="+ug9f8pTOmSSZ2JyYuT7TA==" spinCount="100000" sqref="G86" name="Intervalo8_2"/>
    <protectedRange algorithmName="SHA-512" hashValue="bhbqRQLX8rgbvsG2EOjXKaPiwCv1gO5p9m4DlSaHzQPzQSj2JHWn9xeN2TbHSmmCrAcvR7H4sNdY7ES+wuefyg==" saltValue="v3eAT0tAxQOj7pSMAM0DcA==" spinCount="100000" sqref="G84" name="Intervalo7_2"/>
    <protectedRange algorithmName="SHA-512" hashValue="Ah6xLASO/UwiSJvpQJuoNoNIo1mfdhLxEsO3FpD0BDF8AlUm+3TEdBDSiVe9ZIm4T7QqVXzZRl2L3m3Xs8wbfg==" saltValue="scGGcdxRv9YW5mFCeF0+XQ==" spinCount="100000" sqref="C25:I25 C27:I27" name="Intervalo5_1"/>
    <protectedRange algorithmName="SHA-512" hashValue="Ah6xLASO/UwiSJvpQJuoNoNIo1mfdhLxEsO3FpD0BDF8AlUm+3TEdBDSiVe9ZIm4T7QqVXzZRl2L3m3Xs8wbfg==" saltValue="scGGcdxRv9YW5mFCeF0+XQ==" spinCount="100000" sqref="C26:I26" name="Intervalo5_1_2"/>
  </protectedRanges>
  <mergeCells count="256">
    <mergeCell ref="B105:G105"/>
    <mergeCell ref="H105:I105"/>
    <mergeCell ref="B106:G106"/>
    <mergeCell ref="H106:I106"/>
    <mergeCell ref="B107:G107"/>
    <mergeCell ref="H107:I107"/>
    <mergeCell ref="B100:J101"/>
    <mergeCell ref="B102:G102"/>
    <mergeCell ref="H102:I102"/>
    <mergeCell ref="B103:G103"/>
    <mergeCell ref="H103:I103"/>
    <mergeCell ref="B104:G104"/>
    <mergeCell ref="H104:I104"/>
    <mergeCell ref="B112:E112"/>
    <mergeCell ref="H112:I112"/>
    <mergeCell ref="B113:G113"/>
    <mergeCell ref="H113:I113"/>
    <mergeCell ref="B114:G114"/>
    <mergeCell ref="H114:I114"/>
    <mergeCell ref="B108:G108"/>
    <mergeCell ref="H108:I108"/>
    <mergeCell ref="B109:J109"/>
    <mergeCell ref="B110:G110"/>
    <mergeCell ref="H110:I111"/>
    <mergeCell ref="B111:E111"/>
    <mergeCell ref="C97:F97"/>
    <mergeCell ref="H97:I97"/>
    <mergeCell ref="C98:F98"/>
    <mergeCell ref="H98:I98"/>
    <mergeCell ref="B99:G99"/>
    <mergeCell ref="H99:I99"/>
    <mergeCell ref="C92:F92"/>
    <mergeCell ref="H92:I92"/>
    <mergeCell ref="H93:I93"/>
    <mergeCell ref="C94:F94"/>
    <mergeCell ref="H94:I94"/>
    <mergeCell ref="C95:F95"/>
    <mergeCell ref="H95:I95"/>
    <mergeCell ref="C96:F96"/>
    <mergeCell ref="H96:I96"/>
    <mergeCell ref="B88:I88"/>
    <mergeCell ref="B89:H89"/>
    <mergeCell ref="B90:D91"/>
    <mergeCell ref="E90:E91"/>
    <mergeCell ref="F90:H90"/>
    <mergeCell ref="I90:I91"/>
    <mergeCell ref="F91:H91"/>
    <mergeCell ref="B85:F85"/>
    <mergeCell ref="G85:I85"/>
    <mergeCell ref="C86:F86"/>
    <mergeCell ref="H86:I86"/>
    <mergeCell ref="B87:F87"/>
    <mergeCell ref="G87:I87"/>
    <mergeCell ref="B80:I80"/>
    <mergeCell ref="B81:I81"/>
    <mergeCell ref="C83:F83"/>
    <mergeCell ref="H83:I83"/>
    <mergeCell ref="C84:F84"/>
    <mergeCell ref="H84:I84"/>
    <mergeCell ref="B74:J74"/>
    <mergeCell ref="B75:J75"/>
    <mergeCell ref="B76:K76"/>
    <mergeCell ref="B77:I77"/>
    <mergeCell ref="B78:I78"/>
    <mergeCell ref="B79:I79"/>
    <mergeCell ref="C72:G72"/>
    <mergeCell ref="H72:I72"/>
    <mergeCell ref="J72:K72"/>
    <mergeCell ref="B73:G73"/>
    <mergeCell ref="H73:I73"/>
    <mergeCell ref="J73:K73"/>
    <mergeCell ref="C70:G70"/>
    <mergeCell ref="H70:I70"/>
    <mergeCell ref="J70:K70"/>
    <mergeCell ref="C71:G71"/>
    <mergeCell ref="H71:I71"/>
    <mergeCell ref="J71:K71"/>
    <mergeCell ref="C68:G68"/>
    <mergeCell ref="H68:I68"/>
    <mergeCell ref="J68:K68"/>
    <mergeCell ref="C69:G69"/>
    <mergeCell ref="H69:I69"/>
    <mergeCell ref="J69:K69"/>
    <mergeCell ref="B66:G66"/>
    <mergeCell ref="H66:I66"/>
    <mergeCell ref="J66:K66"/>
    <mergeCell ref="C67:G67"/>
    <mergeCell ref="H67:I67"/>
    <mergeCell ref="J67:K67"/>
    <mergeCell ref="B64:G64"/>
    <mergeCell ref="H64:I64"/>
    <mergeCell ref="J64:K64"/>
    <mergeCell ref="C65:G65"/>
    <mergeCell ref="H65:I65"/>
    <mergeCell ref="J65:K65"/>
    <mergeCell ref="C62:G62"/>
    <mergeCell ref="H62:I62"/>
    <mergeCell ref="J62:K62"/>
    <mergeCell ref="C63:G63"/>
    <mergeCell ref="H63:I63"/>
    <mergeCell ref="J63:K63"/>
    <mergeCell ref="C60:G60"/>
    <mergeCell ref="H60:I60"/>
    <mergeCell ref="J60:K60"/>
    <mergeCell ref="C61:G61"/>
    <mergeCell ref="H61:I61"/>
    <mergeCell ref="J61:K61"/>
    <mergeCell ref="B57:K57"/>
    <mergeCell ref="C58:G58"/>
    <mergeCell ref="H58:I58"/>
    <mergeCell ref="J58:K58"/>
    <mergeCell ref="C59:G59"/>
    <mergeCell ref="H59:I59"/>
    <mergeCell ref="J59:K59"/>
    <mergeCell ref="C55:G55"/>
    <mergeCell ref="H55:I55"/>
    <mergeCell ref="J55:K55"/>
    <mergeCell ref="B56:G56"/>
    <mergeCell ref="H56:I56"/>
    <mergeCell ref="J56:K56"/>
    <mergeCell ref="C53:G53"/>
    <mergeCell ref="H53:I53"/>
    <mergeCell ref="J53:K53"/>
    <mergeCell ref="C54:G54"/>
    <mergeCell ref="H54:I54"/>
    <mergeCell ref="J54:K54"/>
    <mergeCell ref="C51:G51"/>
    <mergeCell ref="H51:I51"/>
    <mergeCell ref="J51:K51"/>
    <mergeCell ref="C52:G52"/>
    <mergeCell ref="H52:I52"/>
    <mergeCell ref="J52:K52"/>
    <mergeCell ref="C49:G49"/>
    <mergeCell ref="H49:I49"/>
    <mergeCell ref="J49:K49"/>
    <mergeCell ref="C50:G50"/>
    <mergeCell ref="H50:I50"/>
    <mergeCell ref="J50:K50"/>
    <mergeCell ref="C47:G47"/>
    <mergeCell ref="H47:I47"/>
    <mergeCell ref="J47:K47"/>
    <mergeCell ref="B48:G48"/>
    <mergeCell ref="H48:I48"/>
    <mergeCell ref="J48:K48"/>
    <mergeCell ref="C45:G45"/>
    <mergeCell ref="H45:I45"/>
    <mergeCell ref="J45:K45"/>
    <mergeCell ref="C46:G46"/>
    <mergeCell ref="H46:I46"/>
    <mergeCell ref="J46:K46"/>
    <mergeCell ref="C43:G43"/>
    <mergeCell ref="H43:I43"/>
    <mergeCell ref="J43:K43"/>
    <mergeCell ref="B44:G44"/>
    <mergeCell ref="H44:I44"/>
    <mergeCell ref="J44:K44"/>
    <mergeCell ref="C41:G41"/>
    <mergeCell ref="H41:I41"/>
    <mergeCell ref="J41:K41"/>
    <mergeCell ref="C42:G42"/>
    <mergeCell ref="H42:I42"/>
    <mergeCell ref="J42:K42"/>
    <mergeCell ref="C39:G39"/>
    <mergeCell ref="H39:I39"/>
    <mergeCell ref="J39:K39"/>
    <mergeCell ref="B40:G40"/>
    <mergeCell ref="H40:I40"/>
    <mergeCell ref="J40:K40"/>
    <mergeCell ref="C37:G37"/>
    <mergeCell ref="H37:I37"/>
    <mergeCell ref="J37:K37"/>
    <mergeCell ref="C38:G38"/>
    <mergeCell ref="H38:I38"/>
    <mergeCell ref="J38:K38"/>
    <mergeCell ref="C35:G35"/>
    <mergeCell ref="H35:I35"/>
    <mergeCell ref="J35:K35"/>
    <mergeCell ref="C36:G36"/>
    <mergeCell ref="H36:I36"/>
    <mergeCell ref="J36:K36"/>
    <mergeCell ref="C33:G33"/>
    <mergeCell ref="H33:I33"/>
    <mergeCell ref="J33:K33"/>
    <mergeCell ref="C34:G34"/>
    <mergeCell ref="H34:I34"/>
    <mergeCell ref="J34:K34"/>
    <mergeCell ref="C31:G31"/>
    <mergeCell ref="H31:I31"/>
    <mergeCell ref="J31:K31"/>
    <mergeCell ref="C32:G32"/>
    <mergeCell ref="H32:I32"/>
    <mergeCell ref="J32:K32"/>
    <mergeCell ref="B28:I28"/>
    <mergeCell ref="J28:K28"/>
    <mergeCell ref="B29:K29"/>
    <mergeCell ref="B30:J30"/>
    <mergeCell ref="B22:K22"/>
    <mergeCell ref="C23:I23"/>
    <mergeCell ref="J23:K23"/>
    <mergeCell ref="C24:I24"/>
    <mergeCell ref="J24:K24"/>
    <mergeCell ref="C25:I25"/>
    <mergeCell ref="J25:K25"/>
    <mergeCell ref="C27:I27"/>
    <mergeCell ref="C26:I26"/>
    <mergeCell ref="C19:F19"/>
    <mergeCell ref="H19:I19"/>
    <mergeCell ref="J19:K19"/>
    <mergeCell ref="C20:F20"/>
    <mergeCell ref="H20:I20"/>
    <mergeCell ref="B21:I21"/>
    <mergeCell ref="J21:K21"/>
    <mergeCell ref="H16:I16"/>
    <mergeCell ref="J16:K16"/>
    <mergeCell ref="C17:F17"/>
    <mergeCell ref="H17:I17"/>
    <mergeCell ref="J17:K17"/>
    <mergeCell ref="C18:F18"/>
    <mergeCell ref="H18:I18"/>
    <mergeCell ref="J18:K18"/>
    <mergeCell ref="M14:S14"/>
    <mergeCell ref="B15:K15"/>
    <mergeCell ref="M15:M16"/>
    <mergeCell ref="N15:N16"/>
    <mergeCell ref="O15:O16"/>
    <mergeCell ref="P15:P16"/>
    <mergeCell ref="Q15:Q16"/>
    <mergeCell ref="R15:R16"/>
    <mergeCell ref="S15:S16"/>
    <mergeCell ref="C16:F16"/>
    <mergeCell ref="C12:I12"/>
    <mergeCell ref="J12:K12"/>
    <mergeCell ref="C13:I13"/>
    <mergeCell ref="J13:K13"/>
    <mergeCell ref="B14:I14"/>
    <mergeCell ref="J14:K14"/>
    <mergeCell ref="B8:I8"/>
    <mergeCell ref="J8:K8"/>
    <mergeCell ref="B9:I9"/>
    <mergeCell ref="J9:K9"/>
    <mergeCell ref="B10:K10"/>
    <mergeCell ref="B11:K11"/>
    <mergeCell ref="M5:N6"/>
    <mergeCell ref="B6:F6"/>
    <mergeCell ref="H6:I6"/>
    <mergeCell ref="J6:K6"/>
    <mergeCell ref="B7:F7"/>
    <mergeCell ref="H7:I7"/>
    <mergeCell ref="J7:K7"/>
    <mergeCell ref="B2:I2"/>
    <mergeCell ref="J2:K5"/>
    <mergeCell ref="B3:G3"/>
    <mergeCell ref="H3:I3"/>
    <mergeCell ref="B4:I4"/>
    <mergeCell ref="B5:F5"/>
    <mergeCell ref="H5:I5"/>
  </mergeCells>
  <dataValidations count="2">
    <dataValidation type="list" allowBlank="1" showInputMessage="1" showErrorMessage="1" sqref="H3:I3" xr:uid="{00000000-0002-0000-0300-000000000000}">
      <formula1>$V$35:$V$37</formula1>
    </dataValidation>
    <dataValidation allowBlank="1" showInputMessage="1" showErrorMessage="1" prompt="Preencher aqui apenas se o serviço for tributado pelo SIMPLES NACIONAL." sqref="G96" xr:uid="{00000000-0002-0000-0300-000001000000}"/>
  </dataValidation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18"/>
  <sheetViews>
    <sheetView showGridLines="0" topLeftCell="A88" workbookViewId="0">
      <selection activeCell="A88" sqref="A1:XFD1048576"/>
    </sheetView>
  </sheetViews>
  <sheetFormatPr defaultColWidth="0" defaultRowHeight="15" customHeight="1" zeroHeight="1"/>
  <cols>
    <col min="1" max="1" width="4" customWidth="1"/>
    <col min="2" max="5" width="9.140625" customWidth="1"/>
    <col min="6" max="6" width="19.28515625" customWidth="1"/>
    <col min="7" max="7" width="15.7109375" bestFit="1" customWidth="1"/>
    <col min="8" max="8" width="9.140625" customWidth="1"/>
    <col min="9" max="9" width="22" customWidth="1"/>
    <col min="10" max="10" width="20.28515625" customWidth="1"/>
    <col min="11" max="11" width="0.140625" customWidth="1"/>
    <col min="12" max="12" width="10.5703125" bestFit="1" customWidth="1"/>
    <col min="13" max="13" width="22.42578125" customWidth="1"/>
    <col min="14" max="14" width="12.28515625" customWidth="1"/>
    <col min="15" max="15" width="13" bestFit="1" customWidth="1"/>
    <col min="16" max="16" width="10.5703125" bestFit="1" customWidth="1"/>
    <col min="17" max="17" width="10.140625" bestFit="1" customWidth="1"/>
    <col min="18" max="18" width="9.42578125" bestFit="1" customWidth="1"/>
    <col min="19" max="19" width="12.42578125" bestFit="1" customWidth="1"/>
    <col min="20" max="16384" width="9.140625" hidden="1"/>
  </cols>
  <sheetData>
    <row r="1" spans="2:19" ht="15.75" thickBot="1"/>
    <row r="2" spans="2:19">
      <c r="B2" s="263" t="s">
        <v>23</v>
      </c>
      <c r="C2" s="264"/>
      <c r="D2" s="264"/>
      <c r="E2" s="264"/>
      <c r="F2" s="264"/>
      <c r="G2" s="264"/>
      <c r="H2" s="264"/>
      <c r="I2" s="265"/>
      <c r="J2" s="266" t="s">
        <v>24</v>
      </c>
      <c r="K2" s="267"/>
      <c r="M2" s="1" t="s">
        <v>25</v>
      </c>
    </row>
    <row r="3" spans="2:19">
      <c r="B3" s="272" t="s">
        <v>26</v>
      </c>
      <c r="C3" s="273"/>
      <c r="D3" s="273"/>
      <c r="E3" s="273"/>
      <c r="F3" s="273"/>
      <c r="G3" s="273"/>
      <c r="H3" s="274" t="s">
        <v>27</v>
      </c>
      <c r="I3" s="275"/>
      <c r="J3" s="268"/>
      <c r="K3" s="269"/>
      <c r="M3" s="1"/>
    </row>
    <row r="4" spans="2:19" ht="38.25" customHeight="1">
      <c r="B4" s="276" t="s">
        <v>28</v>
      </c>
      <c r="C4" s="277"/>
      <c r="D4" s="277"/>
      <c r="E4" s="277"/>
      <c r="F4" s="277"/>
      <c r="G4" s="277"/>
      <c r="H4" s="277"/>
      <c r="I4" s="278"/>
      <c r="J4" s="268"/>
      <c r="K4" s="269"/>
      <c r="M4" s="1"/>
    </row>
    <row r="5" spans="2:19">
      <c r="B5" s="279" t="s">
        <v>29</v>
      </c>
      <c r="C5" s="128"/>
      <c r="D5" s="128"/>
      <c r="E5" s="128"/>
      <c r="F5" s="129"/>
      <c r="G5" s="2" t="s">
        <v>30</v>
      </c>
      <c r="H5" s="280" t="s">
        <v>31</v>
      </c>
      <c r="I5" s="281"/>
      <c r="J5" s="270"/>
      <c r="K5" s="271"/>
      <c r="M5" s="114" t="s">
        <v>32</v>
      </c>
      <c r="N5" s="114"/>
    </row>
    <row r="6" spans="2:19">
      <c r="B6" s="257" t="s">
        <v>177</v>
      </c>
      <c r="C6" s="258"/>
      <c r="D6" s="258"/>
      <c r="E6" s="258"/>
      <c r="F6" s="259"/>
      <c r="G6" s="3">
        <v>1</v>
      </c>
      <c r="H6" s="260">
        <v>1568.6</v>
      </c>
      <c r="I6" s="261"/>
      <c r="J6" s="197">
        <f>G6*H6</f>
        <v>1568.6</v>
      </c>
      <c r="K6" s="198"/>
      <c r="M6" s="114"/>
      <c r="N6" s="114"/>
    </row>
    <row r="7" spans="2:19">
      <c r="B7" s="262"/>
      <c r="C7" s="128"/>
      <c r="D7" s="128"/>
      <c r="E7" s="128"/>
      <c r="F7" s="129"/>
      <c r="G7" s="4"/>
      <c r="H7" s="260"/>
      <c r="I7" s="261"/>
      <c r="J7" s="197">
        <f t="shared" ref="J7" si="0">G7*H7</f>
        <v>0</v>
      </c>
      <c r="K7" s="198"/>
      <c r="L7" s="5"/>
    </row>
    <row r="8" spans="2:19">
      <c r="B8" s="294" t="s">
        <v>34</v>
      </c>
      <c r="C8" s="295"/>
      <c r="D8" s="295"/>
      <c r="E8" s="295"/>
      <c r="F8" s="295"/>
      <c r="G8" s="295"/>
      <c r="H8" s="295"/>
      <c r="I8" s="296"/>
      <c r="J8" s="204">
        <f>SUM(J6:J7)</f>
        <v>1568.6</v>
      </c>
      <c r="K8" s="247"/>
      <c r="L8" s="5"/>
    </row>
    <row r="9" spans="2:19">
      <c r="B9" s="297" t="s">
        <v>35</v>
      </c>
      <c r="C9" s="200"/>
      <c r="D9" s="200"/>
      <c r="E9" s="200"/>
      <c r="F9" s="200"/>
      <c r="G9" s="200"/>
      <c r="H9" s="200"/>
      <c r="I9" s="201"/>
      <c r="J9" s="204">
        <f>J8*12</f>
        <v>18823.199999999997</v>
      </c>
      <c r="K9" s="247"/>
    </row>
    <row r="10" spans="2:19">
      <c r="B10" s="248" t="s">
        <v>36</v>
      </c>
      <c r="C10" s="249"/>
      <c r="D10" s="249"/>
      <c r="E10" s="249"/>
      <c r="F10" s="249"/>
      <c r="G10" s="249"/>
      <c r="H10" s="249"/>
      <c r="I10" s="249"/>
      <c r="J10" s="249"/>
      <c r="K10" s="250"/>
    </row>
    <row r="11" spans="2:19" ht="36" customHeight="1">
      <c r="B11" s="213" t="s">
        <v>37</v>
      </c>
      <c r="C11" s="214"/>
      <c r="D11" s="214"/>
      <c r="E11" s="214"/>
      <c r="F11" s="214"/>
      <c r="G11" s="214"/>
      <c r="H11" s="214"/>
      <c r="I11" s="214"/>
      <c r="J11" s="214"/>
      <c r="K11" s="215"/>
      <c r="M11" s="6"/>
    </row>
    <row r="12" spans="2:19">
      <c r="B12" s="7" t="s">
        <v>38</v>
      </c>
      <c r="C12" s="177" t="s">
        <v>39</v>
      </c>
      <c r="D12" s="128"/>
      <c r="E12" s="128"/>
      <c r="F12" s="128"/>
      <c r="G12" s="128"/>
      <c r="H12" s="128"/>
      <c r="I12" s="129"/>
      <c r="J12" s="282" t="s">
        <v>40</v>
      </c>
      <c r="K12" s="283"/>
    </row>
    <row r="13" spans="2:19">
      <c r="B13" s="8" t="s">
        <v>41</v>
      </c>
      <c r="C13" s="284" t="s">
        <v>42</v>
      </c>
      <c r="D13" s="285"/>
      <c r="E13" s="285"/>
      <c r="F13" s="285"/>
      <c r="G13" s="285"/>
      <c r="H13" s="285"/>
      <c r="I13" s="286"/>
      <c r="J13" s="260">
        <f>J8</f>
        <v>1568.6</v>
      </c>
      <c r="K13" s="301"/>
    </row>
    <row r="14" spans="2:19">
      <c r="B14" s="8" t="s">
        <v>43</v>
      </c>
      <c r="C14" s="144" t="s">
        <v>178</v>
      </c>
      <c r="D14" s="182"/>
      <c r="E14" s="182"/>
      <c r="F14" s="182"/>
      <c r="G14" s="182"/>
      <c r="H14" s="182"/>
      <c r="I14" s="183"/>
      <c r="J14" s="260">
        <f>7.13*1.7*8</f>
        <v>96.967999999999989</v>
      </c>
      <c r="K14" s="301"/>
    </row>
    <row r="15" spans="2:19">
      <c r="B15" s="8" t="s">
        <v>59</v>
      </c>
      <c r="C15" s="144" t="s">
        <v>179</v>
      </c>
      <c r="D15" s="182"/>
      <c r="E15" s="182"/>
      <c r="F15" s="182"/>
      <c r="G15" s="182"/>
      <c r="H15" s="182"/>
      <c r="I15" s="183"/>
      <c r="J15" s="260">
        <f>7.13*2*8</f>
        <v>114.08</v>
      </c>
      <c r="K15" s="301"/>
    </row>
    <row r="16" spans="2:19">
      <c r="B16" s="233" t="s">
        <v>46</v>
      </c>
      <c r="C16" s="289"/>
      <c r="D16" s="289"/>
      <c r="E16" s="289"/>
      <c r="F16" s="289"/>
      <c r="G16" s="289"/>
      <c r="H16" s="289"/>
      <c r="I16" s="290"/>
      <c r="J16" s="236">
        <f>SUM(J13:J15)</f>
        <v>1779.6479999999999</v>
      </c>
      <c r="K16" s="291"/>
      <c r="M16" s="136" t="s">
        <v>160</v>
      </c>
      <c r="N16" s="136"/>
      <c r="O16" s="136"/>
      <c r="P16" s="136"/>
      <c r="Q16" s="136"/>
      <c r="R16" s="136"/>
      <c r="S16" s="136"/>
    </row>
    <row r="17" spans="2:19" ht="48" customHeight="1">
      <c r="B17" s="213" t="s">
        <v>47</v>
      </c>
      <c r="C17" s="214"/>
      <c r="D17" s="214"/>
      <c r="E17" s="214"/>
      <c r="F17" s="214"/>
      <c r="G17" s="214"/>
      <c r="H17" s="214"/>
      <c r="I17" s="214"/>
      <c r="J17" s="214"/>
      <c r="K17" s="215"/>
      <c r="M17" s="310" t="s">
        <v>161</v>
      </c>
      <c r="N17" s="310" t="s">
        <v>162</v>
      </c>
      <c r="O17" s="310" t="s">
        <v>40</v>
      </c>
      <c r="P17" s="310" t="s">
        <v>163</v>
      </c>
      <c r="Q17" s="311" t="s">
        <v>51</v>
      </c>
      <c r="R17" s="310" t="s">
        <v>164</v>
      </c>
      <c r="S17" s="311" t="s">
        <v>165</v>
      </c>
    </row>
    <row r="18" spans="2:19">
      <c r="B18" s="7" t="s">
        <v>48</v>
      </c>
      <c r="C18" s="177" t="s">
        <v>49</v>
      </c>
      <c r="D18" s="128"/>
      <c r="E18" s="128"/>
      <c r="F18" s="129"/>
      <c r="G18" s="9" t="s">
        <v>30</v>
      </c>
      <c r="H18" s="177" t="s">
        <v>50</v>
      </c>
      <c r="I18" s="129"/>
      <c r="J18" s="177" t="s">
        <v>51</v>
      </c>
      <c r="K18" s="206"/>
      <c r="M18" s="310"/>
      <c r="N18" s="310"/>
      <c r="O18" s="310"/>
      <c r="P18" s="310"/>
      <c r="Q18" s="311"/>
      <c r="R18" s="311"/>
      <c r="S18" s="311"/>
    </row>
    <row r="19" spans="2:19" ht="48.75" customHeight="1">
      <c r="B19" s="8" t="s">
        <v>41</v>
      </c>
      <c r="C19" s="221" t="s">
        <v>174</v>
      </c>
      <c r="D19" s="214"/>
      <c r="E19" s="214"/>
      <c r="F19" s="222"/>
      <c r="G19" s="11">
        <f>+G6</f>
        <v>1</v>
      </c>
      <c r="H19" s="197">
        <f>+S19</f>
        <v>100.88400000000001</v>
      </c>
      <c r="I19" s="320"/>
      <c r="J19" s="197">
        <f t="shared" ref="J19" si="1">H19*G19</f>
        <v>100.88400000000001</v>
      </c>
      <c r="K19" s="198"/>
      <c r="M19" s="10" t="s">
        <v>167</v>
      </c>
      <c r="N19" s="11">
        <v>26</v>
      </c>
      <c r="O19" s="12">
        <v>3.75</v>
      </c>
      <c r="P19" s="12">
        <f>+O19*2</f>
        <v>7.5</v>
      </c>
      <c r="Q19" s="13">
        <f>(N19*P19)</f>
        <v>195</v>
      </c>
      <c r="R19" s="14">
        <f>IF(N19&gt;0,(-H6*0.06),0)</f>
        <v>-94.115999999999985</v>
      </c>
      <c r="S19" s="15">
        <f>SUM(Q19:R19)</f>
        <v>100.88400000000001</v>
      </c>
    </row>
    <row r="20" spans="2:19" ht="26.25" customHeight="1">
      <c r="B20" s="8" t="s">
        <v>43</v>
      </c>
      <c r="C20" s="221" t="s">
        <v>180</v>
      </c>
      <c r="D20" s="214"/>
      <c r="E20" s="214"/>
      <c r="F20" s="222"/>
      <c r="G20" s="11">
        <f>G19</f>
        <v>1</v>
      </c>
      <c r="H20" s="315">
        <f>+Q20</f>
        <v>242.32</v>
      </c>
      <c r="I20" s="316"/>
      <c r="J20" s="197">
        <f>(H20*G20)*0.97</f>
        <v>235.0504</v>
      </c>
      <c r="K20" s="198"/>
      <c r="M20" s="11" t="s">
        <v>169</v>
      </c>
      <c r="N20" s="11">
        <v>26</v>
      </c>
      <c r="O20" s="47">
        <v>9.32</v>
      </c>
      <c r="P20" s="57"/>
      <c r="Q20" s="16">
        <f>+N20*O20</f>
        <v>242.32</v>
      </c>
    </row>
    <row r="21" spans="2:19">
      <c r="B21" s="233" t="s">
        <v>53</v>
      </c>
      <c r="C21" s="234"/>
      <c r="D21" s="234"/>
      <c r="E21" s="234"/>
      <c r="F21" s="234"/>
      <c r="G21" s="234"/>
      <c r="H21" s="234"/>
      <c r="I21" s="235"/>
      <c r="J21" s="236">
        <f>SUM(J19:J20)</f>
        <v>335.93439999999998</v>
      </c>
      <c r="K21" s="237"/>
    </row>
    <row r="22" spans="2:19">
      <c r="B22" s="213" t="s">
        <v>54</v>
      </c>
      <c r="C22" s="240"/>
      <c r="D22" s="240"/>
      <c r="E22" s="240"/>
      <c r="F22" s="240"/>
      <c r="G22" s="240"/>
      <c r="H22" s="240"/>
      <c r="I22" s="240"/>
      <c r="J22" s="240"/>
      <c r="K22" s="241"/>
    </row>
    <row r="23" spans="2:19">
      <c r="B23" s="8" t="s">
        <v>55</v>
      </c>
      <c r="C23" s="141" t="s">
        <v>56</v>
      </c>
      <c r="D23" s="182"/>
      <c r="E23" s="182"/>
      <c r="F23" s="182"/>
      <c r="G23" s="182"/>
      <c r="H23" s="182"/>
      <c r="I23" s="183"/>
      <c r="J23" s="177" t="s">
        <v>51</v>
      </c>
      <c r="K23" s="206"/>
    </row>
    <row r="24" spans="2:19">
      <c r="B24" s="8" t="s">
        <v>41</v>
      </c>
      <c r="C24" s="144" t="s">
        <v>57</v>
      </c>
      <c r="D24" s="182"/>
      <c r="E24" s="182"/>
      <c r="F24" s="182"/>
      <c r="G24" s="182"/>
      <c r="H24" s="182"/>
      <c r="I24" s="183"/>
      <c r="J24" s="112"/>
      <c r="K24" s="113"/>
    </row>
    <row r="25" spans="2:19" ht="60.75" customHeight="1">
      <c r="B25" s="8" t="s">
        <v>43</v>
      </c>
      <c r="C25" s="242" t="s">
        <v>60</v>
      </c>
      <c r="D25" s="243"/>
      <c r="E25" s="243"/>
      <c r="F25" s="243"/>
      <c r="G25" s="243"/>
      <c r="H25" s="243"/>
      <c r="I25" s="244"/>
      <c r="J25" s="112"/>
      <c r="K25" s="113"/>
    </row>
    <row r="26" spans="2:19">
      <c r="B26" s="23" t="s">
        <v>59</v>
      </c>
      <c r="C26" s="242" t="s">
        <v>58</v>
      </c>
      <c r="D26" s="243"/>
      <c r="E26" s="243"/>
      <c r="F26" s="243"/>
      <c r="G26" s="243"/>
      <c r="H26" s="243"/>
      <c r="I26" s="244"/>
      <c r="J26" s="112"/>
      <c r="K26" s="113"/>
    </row>
    <row r="27" spans="2:19">
      <c r="B27" s="233" t="s">
        <v>61</v>
      </c>
      <c r="C27" s="234"/>
      <c r="D27" s="234"/>
      <c r="E27" s="234"/>
      <c r="F27" s="234"/>
      <c r="G27" s="234"/>
      <c r="H27" s="234"/>
      <c r="I27" s="235"/>
      <c r="J27" s="236">
        <f>SUM(J24:J26)</f>
        <v>0</v>
      </c>
      <c r="K27" s="237"/>
    </row>
    <row r="28" spans="2:19" ht="58.5" customHeight="1">
      <c r="B28" s="213" t="s">
        <v>62</v>
      </c>
      <c r="C28" s="214"/>
      <c r="D28" s="214"/>
      <c r="E28" s="214"/>
      <c r="F28" s="214"/>
      <c r="G28" s="214"/>
      <c r="H28" s="214"/>
      <c r="I28" s="214"/>
      <c r="J28" s="214"/>
      <c r="K28" s="215"/>
    </row>
    <row r="29" spans="2:19">
      <c r="B29" s="238" t="s">
        <v>63</v>
      </c>
      <c r="C29" s="239"/>
      <c r="D29" s="239"/>
      <c r="E29" s="239"/>
      <c r="F29" s="239"/>
      <c r="G29" s="239"/>
      <c r="H29" s="239"/>
      <c r="I29" s="239"/>
      <c r="J29" s="239"/>
      <c r="K29" s="106"/>
    </row>
    <row r="30" spans="2:19">
      <c r="B30" s="18" t="s">
        <v>64</v>
      </c>
      <c r="C30" s="177" t="s">
        <v>65</v>
      </c>
      <c r="D30" s="128"/>
      <c r="E30" s="128"/>
      <c r="F30" s="128"/>
      <c r="G30" s="129"/>
      <c r="H30" s="232">
        <f>H39</f>
        <v>0.33800000000000008</v>
      </c>
      <c r="I30" s="129"/>
      <c r="J30" s="177" t="s">
        <v>40</v>
      </c>
      <c r="K30" s="206"/>
    </row>
    <row r="31" spans="2:19">
      <c r="B31" s="19" t="s">
        <v>41</v>
      </c>
      <c r="C31" s="144" t="s">
        <v>66</v>
      </c>
      <c r="D31" s="182"/>
      <c r="E31" s="182"/>
      <c r="F31" s="182"/>
      <c r="G31" s="183"/>
      <c r="H31" s="211">
        <v>0.2</v>
      </c>
      <c r="I31" s="212"/>
      <c r="J31" s="197">
        <f>H31*J13</f>
        <v>313.72000000000003</v>
      </c>
      <c r="K31" s="198"/>
    </row>
    <row r="32" spans="2:19">
      <c r="B32" s="23" t="s">
        <v>43</v>
      </c>
      <c r="C32" s="144" t="s">
        <v>67</v>
      </c>
      <c r="D32" s="182"/>
      <c r="E32" s="182"/>
      <c r="F32" s="182"/>
      <c r="G32" s="183"/>
      <c r="H32" s="211">
        <v>1.4999999999999999E-2</v>
      </c>
      <c r="I32" s="212"/>
      <c r="J32" s="197">
        <f>H32*J13</f>
        <v>23.528999999999996</v>
      </c>
      <c r="K32" s="198"/>
    </row>
    <row r="33" spans="2:22">
      <c r="B33" s="23" t="s">
        <v>59</v>
      </c>
      <c r="C33" s="144" t="s">
        <v>68</v>
      </c>
      <c r="D33" s="182"/>
      <c r="E33" s="182"/>
      <c r="F33" s="182"/>
      <c r="G33" s="183"/>
      <c r="H33" s="211">
        <v>0.01</v>
      </c>
      <c r="I33" s="212"/>
      <c r="J33" s="197">
        <f>H33*J13</f>
        <v>15.686</v>
      </c>
      <c r="K33" s="198"/>
    </row>
    <row r="34" spans="2:22">
      <c r="B34" s="23" t="s">
        <v>69</v>
      </c>
      <c r="C34" s="144" t="s">
        <v>70</v>
      </c>
      <c r="D34" s="182"/>
      <c r="E34" s="182"/>
      <c r="F34" s="182"/>
      <c r="G34" s="183"/>
      <c r="H34" s="211">
        <v>2E-3</v>
      </c>
      <c r="I34" s="212"/>
      <c r="J34" s="197">
        <f>H34*J13</f>
        <v>3.1372</v>
      </c>
      <c r="K34" s="198"/>
      <c r="V34" t="s">
        <v>27</v>
      </c>
    </row>
    <row r="35" spans="2:22">
      <c r="B35" s="23" t="s">
        <v>71</v>
      </c>
      <c r="C35" s="144" t="s">
        <v>72</v>
      </c>
      <c r="D35" s="182"/>
      <c r="E35" s="182"/>
      <c r="F35" s="182"/>
      <c r="G35" s="183"/>
      <c r="H35" s="211">
        <v>2.5000000000000001E-2</v>
      </c>
      <c r="I35" s="212"/>
      <c r="J35" s="197">
        <f>H35*J13</f>
        <v>39.215000000000003</v>
      </c>
      <c r="K35" s="198"/>
      <c r="V35" t="s">
        <v>73</v>
      </c>
    </row>
    <row r="36" spans="2:22">
      <c r="B36" s="23" t="s">
        <v>74</v>
      </c>
      <c r="C36" s="144" t="s">
        <v>75</v>
      </c>
      <c r="D36" s="182"/>
      <c r="E36" s="182"/>
      <c r="F36" s="182"/>
      <c r="G36" s="183"/>
      <c r="H36" s="211">
        <v>0.08</v>
      </c>
      <c r="I36" s="212"/>
      <c r="J36" s="197">
        <f>H36*J13</f>
        <v>125.488</v>
      </c>
      <c r="K36" s="198"/>
      <c r="V36" t="s">
        <v>76</v>
      </c>
    </row>
    <row r="37" spans="2:22">
      <c r="B37" s="23" t="s">
        <v>77</v>
      </c>
      <c r="C37" s="144" t="s">
        <v>78</v>
      </c>
      <c r="D37" s="182"/>
      <c r="E37" s="182"/>
      <c r="F37" s="182"/>
      <c r="G37" s="183"/>
      <c r="H37" s="230"/>
      <c r="I37" s="231"/>
      <c r="J37" s="197">
        <f>H37*J13</f>
        <v>0</v>
      </c>
      <c r="K37" s="198"/>
    </row>
    <row r="38" spans="2:22">
      <c r="B38" s="23" t="s">
        <v>79</v>
      </c>
      <c r="C38" s="144" t="s">
        <v>80</v>
      </c>
      <c r="D38" s="182"/>
      <c r="E38" s="182"/>
      <c r="F38" s="182"/>
      <c r="G38" s="183"/>
      <c r="H38" s="211">
        <v>6.0000000000000001E-3</v>
      </c>
      <c r="I38" s="212"/>
      <c r="J38" s="197">
        <f>H38*J13</f>
        <v>9.4116</v>
      </c>
      <c r="K38" s="198"/>
    </row>
    <row r="39" spans="2:22">
      <c r="B39" s="199" t="s">
        <v>81</v>
      </c>
      <c r="C39" s="200"/>
      <c r="D39" s="200"/>
      <c r="E39" s="200"/>
      <c r="F39" s="200"/>
      <c r="G39" s="201"/>
      <c r="H39" s="202">
        <f>SUM(H31:H38)</f>
        <v>0.33800000000000008</v>
      </c>
      <c r="I39" s="203"/>
      <c r="J39" s="204">
        <f>SUM(J31:J38)</f>
        <v>530.18680000000006</v>
      </c>
      <c r="K39" s="205"/>
    </row>
    <row r="40" spans="2:22">
      <c r="B40" s="18" t="s">
        <v>82</v>
      </c>
      <c r="C40" s="177" t="s">
        <v>83</v>
      </c>
      <c r="D40" s="128"/>
      <c r="E40" s="128"/>
      <c r="F40" s="128"/>
      <c r="G40" s="129"/>
      <c r="H40" s="177" t="s">
        <v>84</v>
      </c>
      <c r="I40" s="129"/>
      <c r="J40" s="177" t="s">
        <v>40</v>
      </c>
      <c r="K40" s="206"/>
    </row>
    <row r="41" spans="2:22">
      <c r="B41" s="19" t="s">
        <v>41</v>
      </c>
      <c r="C41" s="144" t="s">
        <v>85</v>
      </c>
      <c r="D41" s="182"/>
      <c r="E41" s="182"/>
      <c r="F41" s="182"/>
      <c r="G41" s="183"/>
      <c r="H41" s="218">
        <v>8.3299999999999999E-2</v>
      </c>
      <c r="I41" s="219"/>
      <c r="J41" s="197">
        <f>H41*J13</f>
        <v>130.66437999999999</v>
      </c>
      <c r="K41" s="198"/>
    </row>
    <row r="42" spans="2:22">
      <c r="B42" s="8" t="s">
        <v>41</v>
      </c>
      <c r="C42" s="223" t="s">
        <v>86</v>
      </c>
      <c r="D42" s="224"/>
      <c r="E42" s="224"/>
      <c r="F42" s="224"/>
      <c r="G42" s="225"/>
      <c r="H42" s="226">
        <v>1.4E-2</v>
      </c>
      <c r="I42" s="227"/>
      <c r="J42" s="228">
        <f>H42*J16</f>
        <v>24.915071999999999</v>
      </c>
      <c r="K42" s="229"/>
    </row>
    <row r="43" spans="2:22">
      <c r="B43" s="199" t="s">
        <v>87</v>
      </c>
      <c r="C43" s="200"/>
      <c r="D43" s="200"/>
      <c r="E43" s="200"/>
      <c r="F43" s="200"/>
      <c r="G43" s="201"/>
      <c r="H43" s="202">
        <f>H41+H42</f>
        <v>9.7299999999999998E-2</v>
      </c>
      <c r="I43" s="203"/>
      <c r="J43" s="204">
        <f>J41+J42</f>
        <v>155.579452</v>
      </c>
      <c r="K43" s="205"/>
    </row>
    <row r="44" spans="2:22">
      <c r="B44" s="18" t="s">
        <v>88</v>
      </c>
      <c r="C44" s="177" t="s">
        <v>83</v>
      </c>
      <c r="D44" s="128"/>
      <c r="E44" s="128"/>
      <c r="F44" s="128"/>
      <c r="G44" s="129"/>
      <c r="H44" s="177" t="s">
        <v>84</v>
      </c>
      <c r="I44" s="129"/>
      <c r="J44" s="177" t="s">
        <v>40</v>
      </c>
      <c r="K44" s="206"/>
    </row>
    <row r="45" spans="2:22">
      <c r="B45" s="19" t="s">
        <v>41</v>
      </c>
      <c r="C45" s="144" t="s">
        <v>89</v>
      </c>
      <c r="D45" s="182"/>
      <c r="E45" s="182"/>
      <c r="F45" s="182"/>
      <c r="G45" s="183"/>
      <c r="H45" s="211">
        <v>6.4999999999999997E-3</v>
      </c>
      <c r="I45" s="212"/>
      <c r="J45" s="197">
        <f>H45*J16</f>
        <v>11.567711999999998</v>
      </c>
      <c r="K45" s="198"/>
    </row>
    <row r="46" spans="2:22">
      <c r="B46" s="23" t="s">
        <v>43</v>
      </c>
      <c r="C46" s="221" t="s">
        <v>90</v>
      </c>
      <c r="D46" s="214"/>
      <c r="E46" s="214"/>
      <c r="F46" s="214"/>
      <c r="G46" s="222"/>
      <c r="H46" s="218">
        <v>1.1000000000000001E-3</v>
      </c>
      <c r="I46" s="219"/>
      <c r="J46" s="197">
        <f>J16*H46</f>
        <v>1.9576127999999999</v>
      </c>
      <c r="K46" s="198"/>
    </row>
    <row r="47" spans="2:22">
      <c r="B47" s="199" t="s">
        <v>91</v>
      </c>
      <c r="C47" s="200"/>
      <c r="D47" s="200"/>
      <c r="E47" s="200"/>
      <c r="F47" s="200"/>
      <c r="G47" s="201"/>
      <c r="H47" s="202">
        <f>H45+H46</f>
        <v>7.6E-3</v>
      </c>
      <c r="I47" s="203"/>
      <c r="J47" s="204">
        <f>SUM(J45:J46)</f>
        <v>13.525324799999998</v>
      </c>
      <c r="K47" s="205"/>
    </row>
    <row r="48" spans="2:22">
      <c r="B48" s="18" t="s">
        <v>92</v>
      </c>
      <c r="C48" s="177" t="s">
        <v>93</v>
      </c>
      <c r="D48" s="128"/>
      <c r="E48" s="128"/>
      <c r="F48" s="128"/>
      <c r="G48" s="129"/>
      <c r="H48" s="177" t="s">
        <v>84</v>
      </c>
      <c r="I48" s="129"/>
      <c r="J48" s="177" t="s">
        <v>40</v>
      </c>
      <c r="K48" s="206"/>
    </row>
    <row r="49" spans="2:17">
      <c r="B49" s="19" t="s">
        <v>41</v>
      </c>
      <c r="C49" s="144" t="s">
        <v>94</v>
      </c>
      <c r="D49" s="182"/>
      <c r="E49" s="182"/>
      <c r="F49" s="182"/>
      <c r="G49" s="183"/>
      <c r="H49" s="211">
        <v>4.1999999999999997E-3</v>
      </c>
      <c r="I49" s="212"/>
      <c r="J49" s="197">
        <f>H49*J16</f>
        <v>7.4745215999999992</v>
      </c>
      <c r="K49" s="198"/>
    </row>
    <row r="50" spans="2:17">
      <c r="B50" s="23" t="s">
        <v>43</v>
      </c>
      <c r="C50" s="144" t="s">
        <v>95</v>
      </c>
      <c r="D50" s="182"/>
      <c r="E50" s="182"/>
      <c r="F50" s="182"/>
      <c r="G50" s="183"/>
      <c r="H50" s="220">
        <v>3.5999999999999997E-2</v>
      </c>
      <c r="I50" s="219"/>
      <c r="J50" s="197">
        <f>H49*J49</f>
        <v>3.1392990719999993E-2</v>
      </c>
      <c r="K50" s="198"/>
    </row>
    <row r="51" spans="2:17">
      <c r="B51" s="23" t="s">
        <v>59</v>
      </c>
      <c r="C51" s="144" t="s">
        <v>96</v>
      </c>
      <c r="D51" s="182"/>
      <c r="E51" s="182"/>
      <c r="F51" s="182"/>
      <c r="G51" s="183"/>
      <c r="H51" s="218">
        <v>2E-3</v>
      </c>
      <c r="I51" s="219"/>
      <c r="J51" s="197">
        <f>H51*J52</f>
        <v>6.9192714239999994E-2</v>
      </c>
      <c r="K51" s="198"/>
    </row>
    <row r="52" spans="2:17">
      <c r="B52" s="23" t="s">
        <v>69</v>
      </c>
      <c r="C52" s="144" t="s">
        <v>97</v>
      </c>
      <c r="D52" s="182"/>
      <c r="E52" s="182"/>
      <c r="F52" s="182"/>
      <c r="G52" s="183"/>
      <c r="H52" s="211">
        <v>1.9439999999999999E-2</v>
      </c>
      <c r="I52" s="212"/>
      <c r="J52" s="197">
        <f>H52*J16</f>
        <v>34.596357119999993</v>
      </c>
      <c r="K52" s="198"/>
    </row>
    <row r="53" spans="2:17">
      <c r="B53" s="23" t="s">
        <v>71</v>
      </c>
      <c r="C53" s="152" t="s">
        <v>98</v>
      </c>
      <c r="D53" s="216"/>
      <c r="E53" s="216"/>
      <c r="F53" s="216"/>
      <c r="G53" s="217"/>
      <c r="H53" s="218">
        <v>3.2659999999999998E-3</v>
      </c>
      <c r="I53" s="219"/>
      <c r="J53" s="197">
        <f>H53*J52</f>
        <v>0.11299170235391998</v>
      </c>
      <c r="K53" s="198"/>
    </row>
    <row r="54" spans="2:17">
      <c r="B54" s="23" t="s">
        <v>74</v>
      </c>
      <c r="C54" s="144" t="s">
        <v>99</v>
      </c>
      <c r="D54" s="182"/>
      <c r="E54" s="182"/>
      <c r="F54" s="182"/>
      <c r="G54" s="183"/>
      <c r="H54" s="211">
        <v>2E-3</v>
      </c>
      <c r="I54" s="212"/>
      <c r="J54" s="197">
        <f>H54*J52</f>
        <v>6.9192714239999994E-2</v>
      </c>
      <c r="K54" s="198"/>
    </row>
    <row r="55" spans="2:17">
      <c r="B55" s="199" t="s">
        <v>100</v>
      </c>
      <c r="C55" s="200"/>
      <c r="D55" s="200"/>
      <c r="E55" s="200"/>
      <c r="F55" s="200"/>
      <c r="G55" s="201"/>
      <c r="H55" s="202">
        <f>SUM(H49:H54)</f>
        <v>6.6906000000000007E-2</v>
      </c>
      <c r="I55" s="203"/>
      <c r="J55" s="204">
        <f>SUM(J49:K54)</f>
        <v>42.35364884155392</v>
      </c>
      <c r="K55" s="205"/>
    </row>
    <row r="56" spans="2:17" ht="57" customHeight="1">
      <c r="B56" s="213" t="s">
        <v>101</v>
      </c>
      <c r="C56" s="214"/>
      <c r="D56" s="214"/>
      <c r="E56" s="214"/>
      <c r="F56" s="214"/>
      <c r="G56" s="214"/>
      <c r="H56" s="214"/>
      <c r="I56" s="214"/>
      <c r="J56" s="214"/>
      <c r="K56" s="215"/>
    </row>
    <row r="57" spans="2:17">
      <c r="B57" s="18" t="s">
        <v>102</v>
      </c>
      <c r="C57" s="177" t="s">
        <v>83</v>
      </c>
      <c r="D57" s="128"/>
      <c r="E57" s="128"/>
      <c r="F57" s="128"/>
      <c r="G57" s="129"/>
      <c r="H57" s="177" t="s">
        <v>84</v>
      </c>
      <c r="I57" s="129"/>
      <c r="J57" s="177" t="s">
        <v>40</v>
      </c>
      <c r="K57" s="206"/>
    </row>
    <row r="58" spans="2:17">
      <c r="B58" s="19" t="s">
        <v>41</v>
      </c>
      <c r="C58" s="144" t="s">
        <v>103</v>
      </c>
      <c r="D58" s="182"/>
      <c r="E58" s="182"/>
      <c r="F58" s="182"/>
      <c r="G58" s="183"/>
      <c r="H58" s="211">
        <v>0.1111</v>
      </c>
      <c r="I58" s="212"/>
      <c r="J58" s="197">
        <f>H58*J13</f>
        <v>174.27145999999999</v>
      </c>
      <c r="K58" s="198"/>
      <c r="P58" s="20"/>
    </row>
    <row r="59" spans="2:17">
      <c r="B59" s="23" t="s">
        <v>43</v>
      </c>
      <c r="C59" s="144" t="s">
        <v>104</v>
      </c>
      <c r="D59" s="182"/>
      <c r="E59" s="182"/>
      <c r="F59" s="182"/>
      <c r="G59" s="183"/>
      <c r="H59" s="211">
        <v>1.66E-2</v>
      </c>
      <c r="I59" s="212"/>
      <c r="J59" s="197">
        <f>H59*J13</f>
        <v>26.03876</v>
      </c>
      <c r="K59" s="198"/>
      <c r="M59" s="21"/>
      <c r="P59" s="20"/>
    </row>
    <row r="60" spans="2:17">
      <c r="B60" s="23" t="s">
        <v>59</v>
      </c>
      <c r="C60" s="144" t="s">
        <v>105</v>
      </c>
      <c r="D60" s="182"/>
      <c r="E60" s="182"/>
      <c r="F60" s="182"/>
      <c r="G60" s="183"/>
      <c r="H60" s="211">
        <v>2.0000000000000001E-4</v>
      </c>
      <c r="I60" s="212"/>
      <c r="J60" s="197">
        <f>H60*J13</f>
        <v>0.31372</v>
      </c>
      <c r="K60" s="198"/>
      <c r="P60" s="20"/>
    </row>
    <row r="61" spans="2:17">
      <c r="B61" s="23" t="s">
        <v>69</v>
      </c>
      <c r="C61" s="144" t="s">
        <v>106</v>
      </c>
      <c r="D61" s="182"/>
      <c r="E61" s="182"/>
      <c r="F61" s="182"/>
      <c r="G61" s="183"/>
      <c r="H61" s="211">
        <v>2.8E-3</v>
      </c>
      <c r="I61" s="212"/>
      <c r="J61" s="197">
        <f>H61*J13</f>
        <v>4.39208</v>
      </c>
      <c r="K61" s="198"/>
      <c r="N61" s="22"/>
      <c r="P61" s="20"/>
      <c r="Q61" s="22"/>
    </row>
    <row r="62" spans="2:17">
      <c r="B62" s="23" t="s">
        <v>71</v>
      </c>
      <c r="C62" s="144" t="s">
        <v>107</v>
      </c>
      <c r="D62" s="182"/>
      <c r="E62" s="182"/>
      <c r="F62" s="182"/>
      <c r="G62" s="183"/>
      <c r="H62" s="211">
        <v>2.9999999999999997E-4</v>
      </c>
      <c r="I62" s="212"/>
      <c r="J62" s="197">
        <f>H62*J13</f>
        <v>0.47057999999999994</v>
      </c>
      <c r="K62" s="198"/>
    </row>
    <row r="63" spans="2:17">
      <c r="B63" s="199" t="s">
        <v>108</v>
      </c>
      <c r="C63" s="200"/>
      <c r="D63" s="200"/>
      <c r="E63" s="200"/>
      <c r="F63" s="200"/>
      <c r="G63" s="201"/>
      <c r="H63" s="184">
        <f>H62+H61+H60+H59+H58</f>
        <v>0.13100000000000001</v>
      </c>
      <c r="I63" s="185"/>
      <c r="J63" s="167">
        <f>SUM(J58:J62)</f>
        <v>205.48659999999998</v>
      </c>
      <c r="K63" s="207"/>
    </row>
    <row r="64" spans="2:17">
      <c r="B64" s="23" t="s">
        <v>77</v>
      </c>
      <c r="C64" s="208" t="s">
        <v>109</v>
      </c>
      <c r="D64" s="209"/>
      <c r="E64" s="209"/>
      <c r="F64" s="209"/>
      <c r="G64" s="210"/>
      <c r="H64" s="184">
        <v>2.2700000000000001E-2</v>
      </c>
      <c r="I64" s="185"/>
      <c r="J64" s="197">
        <f>H64*J63</f>
        <v>4.6645458199999998</v>
      </c>
      <c r="K64" s="198"/>
    </row>
    <row r="65" spans="2:12">
      <c r="B65" s="199" t="s">
        <v>110</v>
      </c>
      <c r="C65" s="200"/>
      <c r="D65" s="200"/>
      <c r="E65" s="200"/>
      <c r="F65" s="200"/>
      <c r="G65" s="201"/>
      <c r="H65" s="202">
        <f>H63+H64</f>
        <v>0.1537</v>
      </c>
      <c r="I65" s="203"/>
      <c r="J65" s="204">
        <f>SUM(J63:J64)</f>
        <v>210.15114581999998</v>
      </c>
      <c r="K65" s="205"/>
    </row>
    <row r="66" spans="2:12">
      <c r="B66" s="18" t="s">
        <v>1</v>
      </c>
      <c r="C66" s="177" t="s">
        <v>111</v>
      </c>
      <c r="D66" s="170"/>
      <c r="E66" s="170"/>
      <c r="F66" s="170"/>
      <c r="G66" s="171"/>
      <c r="H66" s="177" t="s">
        <v>84</v>
      </c>
      <c r="I66" s="129"/>
      <c r="J66" s="177" t="s">
        <v>40</v>
      </c>
      <c r="K66" s="206"/>
    </row>
    <row r="67" spans="2:12">
      <c r="B67" s="7" t="s">
        <v>64</v>
      </c>
      <c r="C67" s="144" t="s">
        <v>112</v>
      </c>
      <c r="D67" s="182"/>
      <c r="E67" s="182"/>
      <c r="F67" s="182"/>
      <c r="G67" s="183"/>
      <c r="H67" s="195">
        <f>+H39</f>
        <v>0.33800000000000008</v>
      </c>
      <c r="I67" s="196"/>
      <c r="J67" s="197">
        <f>H67*J16</f>
        <v>601.52102400000012</v>
      </c>
      <c r="K67" s="198"/>
    </row>
    <row r="68" spans="2:12">
      <c r="B68" s="103" t="s">
        <v>82</v>
      </c>
      <c r="C68" s="144" t="s">
        <v>113</v>
      </c>
      <c r="D68" s="182"/>
      <c r="E68" s="182"/>
      <c r="F68" s="182"/>
      <c r="G68" s="183"/>
      <c r="H68" s="195">
        <f>H43</f>
        <v>9.7299999999999998E-2</v>
      </c>
      <c r="I68" s="196"/>
      <c r="J68" s="197">
        <f>H68*J16</f>
        <v>173.15975039999998</v>
      </c>
      <c r="K68" s="198"/>
    </row>
    <row r="69" spans="2:12">
      <c r="B69" s="103" t="s">
        <v>88</v>
      </c>
      <c r="C69" s="144" t="s">
        <v>89</v>
      </c>
      <c r="D69" s="182"/>
      <c r="E69" s="182"/>
      <c r="F69" s="182"/>
      <c r="G69" s="183"/>
      <c r="H69" s="195">
        <f>H47</f>
        <v>7.6E-3</v>
      </c>
      <c r="I69" s="196"/>
      <c r="J69" s="197">
        <f>H69*J16</f>
        <v>13.5253248</v>
      </c>
      <c r="K69" s="198"/>
    </row>
    <row r="70" spans="2:12">
      <c r="B70" s="103" t="s">
        <v>92</v>
      </c>
      <c r="C70" s="144" t="s">
        <v>114</v>
      </c>
      <c r="D70" s="182"/>
      <c r="E70" s="182"/>
      <c r="F70" s="182"/>
      <c r="G70" s="183"/>
      <c r="H70" s="184">
        <f>H55</f>
        <v>6.6906000000000007E-2</v>
      </c>
      <c r="I70" s="185"/>
      <c r="J70" s="186">
        <f>J55</f>
        <v>42.35364884155392</v>
      </c>
      <c r="K70" s="187"/>
    </row>
    <row r="71" spans="2:12">
      <c r="B71" s="103" t="s">
        <v>102</v>
      </c>
      <c r="C71" s="144" t="s">
        <v>115</v>
      </c>
      <c r="D71" s="182"/>
      <c r="E71" s="182"/>
      <c r="F71" s="182"/>
      <c r="G71" s="183"/>
      <c r="H71" s="184">
        <f>H65</f>
        <v>0.1537</v>
      </c>
      <c r="I71" s="185"/>
      <c r="J71" s="186">
        <f>J65</f>
        <v>210.15114581999998</v>
      </c>
      <c r="K71" s="187"/>
    </row>
    <row r="72" spans="2:12">
      <c r="B72" s="188" t="s">
        <v>116</v>
      </c>
      <c r="C72" s="189"/>
      <c r="D72" s="189"/>
      <c r="E72" s="189"/>
      <c r="F72" s="189"/>
      <c r="G72" s="190"/>
      <c r="H72" s="191">
        <f>SUM(H67:H71)</f>
        <v>0.66350600000000015</v>
      </c>
      <c r="I72" s="192"/>
      <c r="J72" s="193">
        <f>SUM(J67:J71)</f>
        <v>1040.710893861554</v>
      </c>
      <c r="K72" s="194"/>
    </row>
    <row r="73" spans="2:12">
      <c r="B73" s="161" t="s">
        <v>117</v>
      </c>
      <c r="C73" s="178"/>
      <c r="D73" s="178"/>
      <c r="E73" s="178"/>
      <c r="F73" s="178"/>
      <c r="G73" s="178"/>
      <c r="H73" s="178"/>
      <c r="I73" s="178"/>
      <c r="J73" s="178"/>
      <c r="K73" s="24"/>
    </row>
    <row r="74" spans="2:12">
      <c r="B74" s="179" t="s">
        <v>118</v>
      </c>
      <c r="C74" s="180"/>
      <c r="D74" s="180"/>
      <c r="E74" s="180"/>
      <c r="F74" s="180"/>
      <c r="G74" s="180"/>
      <c r="H74" s="180"/>
      <c r="I74" s="180"/>
      <c r="J74" s="180"/>
      <c r="K74" s="24"/>
    </row>
    <row r="75" spans="2:12">
      <c r="B75" s="172" t="s">
        <v>119</v>
      </c>
      <c r="C75" s="173"/>
      <c r="D75" s="173"/>
      <c r="E75" s="173"/>
      <c r="F75" s="173"/>
      <c r="G75" s="173"/>
      <c r="H75" s="173"/>
      <c r="I75" s="173"/>
      <c r="J75" s="173"/>
      <c r="K75" s="181"/>
    </row>
    <row r="76" spans="2:12">
      <c r="B76" s="169" t="s">
        <v>46</v>
      </c>
      <c r="C76" s="170"/>
      <c r="D76" s="170"/>
      <c r="E76" s="170"/>
      <c r="F76" s="170"/>
      <c r="G76" s="170"/>
      <c r="H76" s="170"/>
      <c r="I76" s="171"/>
      <c r="J76" s="25">
        <f>J16</f>
        <v>1779.6479999999999</v>
      </c>
      <c r="K76" s="24"/>
    </row>
    <row r="77" spans="2:12">
      <c r="B77" s="169" t="s">
        <v>53</v>
      </c>
      <c r="C77" s="170"/>
      <c r="D77" s="170"/>
      <c r="E77" s="170"/>
      <c r="F77" s="170"/>
      <c r="G77" s="170"/>
      <c r="H77" s="170"/>
      <c r="I77" s="171"/>
      <c r="J77" s="25">
        <f>J21</f>
        <v>335.93439999999998</v>
      </c>
      <c r="K77" s="24"/>
    </row>
    <row r="78" spans="2:12">
      <c r="B78" s="169" t="s">
        <v>61</v>
      </c>
      <c r="C78" s="170"/>
      <c r="D78" s="170"/>
      <c r="E78" s="170"/>
      <c r="F78" s="170"/>
      <c r="G78" s="170"/>
      <c r="H78" s="170"/>
      <c r="I78" s="171"/>
      <c r="J78" s="25">
        <f>J27</f>
        <v>0</v>
      </c>
      <c r="K78" s="24"/>
    </row>
    <row r="79" spans="2:12">
      <c r="B79" s="169" t="s">
        <v>116</v>
      </c>
      <c r="C79" s="170"/>
      <c r="D79" s="170"/>
      <c r="E79" s="170"/>
      <c r="F79" s="170"/>
      <c r="G79" s="170"/>
      <c r="H79" s="170"/>
      <c r="I79" s="171"/>
      <c r="J79" s="25">
        <f>J72</f>
        <v>1040.710893861554</v>
      </c>
      <c r="K79" s="24"/>
    </row>
    <row r="80" spans="2:12">
      <c r="B80" s="172" t="s">
        <v>120</v>
      </c>
      <c r="C80" s="173"/>
      <c r="D80" s="173"/>
      <c r="E80" s="173"/>
      <c r="F80" s="173"/>
      <c r="G80" s="173"/>
      <c r="H80" s="173"/>
      <c r="I80" s="174"/>
      <c r="J80" s="26">
        <f>SUM(J76:J79)</f>
        <v>3156.293293861554</v>
      </c>
      <c r="K80" s="24"/>
      <c r="L80" s="27"/>
    </row>
    <row r="81" spans="2:13">
      <c r="B81" s="28" t="s">
        <v>121</v>
      </c>
      <c r="C81" s="101"/>
      <c r="D81" s="101"/>
      <c r="E81" s="101"/>
      <c r="F81" s="101"/>
      <c r="G81" s="101"/>
      <c r="H81" s="101"/>
      <c r="I81" s="101"/>
      <c r="J81" s="57"/>
      <c r="K81" s="24"/>
    </row>
    <row r="82" spans="2:13">
      <c r="B82" s="7" t="s">
        <v>122</v>
      </c>
      <c r="C82" s="175" t="s">
        <v>2</v>
      </c>
      <c r="D82" s="176"/>
      <c r="E82" s="176"/>
      <c r="F82" s="176"/>
      <c r="G82" s="29" t="s">
        <v>84</v>
      </c>
      <c r="H82" s="177" t="s">
        <v>40</v>
      </c>
      <c r="I82" s="346"/>
      <c r="J82" s="57"/>
      <c r="K82" s="24"/>
    </row>
    <row r="83" spans="2:13">
      <c r="B83" s="7" t="s">
        <v>41</v>
      </c>
      <c r="C83" s="116" t="s">
        <v>123</v>
      </c>
      <c r="D83" s="130"/>
      <c r="E83" s="130"/>
      <c r="F83" s="130"/>
      <c r="G83" s="54"/>
      <c r="H83" s="117">
        <f>J80*G83</f>
        <v>0</v>
      </c>
      <c r="I83" s="168"/>
      <c r="J83" s="57"/>
      <c r="K83" s="24"/>
    </row>
    <row r="84" spans="2:13">
      <c r="B84" s="165" t="s">
        <v>124</v>
      </c>
      <c r="C84" s="166"/>
      <c r="D84" s="166"/>
      <c r="E84" s="166"/>
      <c r="F84" s="166"/>
      <c r="G84" s="131"/>
      <c r="H84" s="131"/>
      <c r="I84" s="131"/>
      <c r="J84" s="57"/>
      <c r="K84" s="24"/>
    </row>
    <row r="85" spans="2:13">
      <c r="B85" s="7" t="s">
        <v>43</v>
      </c>
      <c r="C85" s="149" t="s">
        <v>125</v>
      </c>
      <c r="D85" s="150"/>
      <c r="E85" s="150"/>
      <c r="F85" s="151"/>
      <c r="G85" s="55"/>
      <c r="H85" s="167">
        <f>G85*(H83+J80)</f>
        <v>0</v>
      </c>
      <c r="I85" s="168"/>
      <c r="J85" s="57"/>
      <c r="K85" s="24"/>
    </row>
    <row r="86" spans="2:13">
      <c r="B86" s="165" t="s">
        <v>126</v>
      </c>
      <c r="C86" s="166"/>
      <c r="D86" s="166"/>
      <c r="E86" s="166"/>
      <c r="F86" s="166"/>
      <c r="G86" s="131"/>
      <c r="H86" s="131"/>
      <c r="I86" s="131"/>
      <c r="J86" s="25"/>
      <c r="K86" s="24"/>
    </row>
    <row r="87" spans="2:13">
      <c r="B87" s="156" t="s">
        <v>127</v>
      </c>
      <c r="C87" s="157"/>
      <c r="D87" s="157"/>
      <c r="E87" s="157"/>
      <c r="F87" s="157"/>
      <c r="G87" s="157"/>
      <c r="H87" s="157"/>
      <c r="I87" s="157"/>
      <c r="J87" s="25">
        <f>J80+H83+H85</f>
        <v>3156.293293861554</v>
      </c>
      <c r="K87" s="30"/>
    </row>
    <row r="88" spans="2:13">
      <c r="B88" s="158" t="s">
        <v>128</v>
      </c>
      <c r="C88" s="159"/>
      <c r="D88" s="159"/>
      <c r="E88" s="159"/>
      <c r="F88" s="159"/>
      <c r="G88" s="159"/>
      <c r="H88" s="160"/>
      <c r="I88" s="31">
        <f>1-G91</f>
        <v>0.85749999999999993</v>
      </c>
      <c r="J88" s="25"/>
      <c r="K88" s="30"/>
    </row>
    <row r="89" spans="2:13">
      <c r="B89" s="161" t="s">
        <v>129</v>
      </c>
      <c r="C89" s="347"/>
      <c r="D89" s="347"/>
      <c r="E89" s="162" t="s">
        <v>130</v>
      </c>
      <c r="F89" s="163" t="s">
        <v>131</v>
      </c>
      <c r="G89" s="163"/>
      <c r="H89" s="163"/>
      <c r="I89" s="162" t="s">
        <v>132</v>
      </c>
      <c r="J89" s="25"/>
      <c r="K89" s="30"/>
    </row>
    <row r="90" spans="2:13">
      <c r="B90" s="348"/>
      <c r="C90" s="347"/>
      <c r="D90" s="347"/>
      <c r="E90" s="347"/>
      <c r="F90" s="164" t="s">
        <v>133</v>
      </c>
      <c r="G90" s="164"/>
      <c r="H90" s="164"/>
      <c r="I90" s="347"/>
      <c r="J90" s="25">
        <f>J87/I88</f>
        <v>3680.8085059609962</v>
      </c>
      <c r="K90" s="30"/>
      <c r="L90" s="32"/>
    </row>
    <row r="91" spans="2:13">
      <c r="B91" s="7" t="s">
        <v>59</v>
      </c>
      <c r="C91" s="149" t="s">
        <v>134</v>
      </c>
      <c r="D91" s="150"/>
      <c r="E91" s="150"/>
      <c r="F91" s="151"/>
      <c r="G91" s="33">
        <f>G93+G94+G95+G97</f>
        <v>0.14250000000000002</v>
      </c>
      <c r="H91" s="117">
        <f>+J90*G91</f>
        <v>524.51521209944201</v>
      </c>
      <c r="I91" s="117"/>
      <c r="J91" s="25"/>
      <c r="K91" s="30"/>
    </row>
    <row r="92" spans="2:13">
      <c r="B92" s="7">
        <v>1</v>
      </c>
      <c r="C92" s="100" t="s">
        <v>135</v>
      </c>
      <c r="D92" s="102"/>
      <c r="E92" s="102"/>
      <c r="F92" s="102"/>
      <c r="G92" s="61"/>
      <c r="H92" s="131"/>
      <c r="I92" s="131"/>
      <c r="J92" s="25"/>
      <c r="K92" s="30"/>
      <c r="M92" s="32"/>
    </row>
    <row r="93" spans="2:13">
      <c r="B93" s="34" t="s">
        <v>136</v>
      </c>
      <c r="C93" s="152" t="s">
        <v>137</v>
      </c>
      <c r="D93" s="153"/>
      <c r="E93" s="153"/>
      <c r="F93" s="154"/>
      <c r="G93" s="35">
        <f>IF($H$3="lucro Real",7.6%,IF($H$3="Lucro Presumido",3%,0))</f>
        <v>7.5999999999999998E-2</v>
      </c>
      <c r="H93" s="131">
        <f>G93*J$90</f>
        <v>279.74144645303568</v>
      </c>
      <c r="I93" s="131"/>
      <c r="J93" s="25"/>
      <c r="K93" s="30"/>
    </row>
    <row r="94" spans="2:13">
      <c r="B94" s="34" t="s">
        <v>138</v>
      </c>
      <c r="C94" s="155" t="s">
        <v>139</v>
      </c>
      <c r="D94" s="155"/>
      <c r="E94" s="155"/>
      <c r="F94" s="155"/>
      <c r="G94" s="35">
        <f>IF($H$3="lucro Real",1.65%,IF($H$3="Lucro Presumido",0.65%,0))</f>
        <v>1.6500000000000001E-2</v>
      </c>
      <c r="H94" s="131">
        <f>G94*J$90</f>
        <v>60.733340348356442</v>
      </c>
      <c r="I94" s="131"/>
      <c r="J94" s="25"/>
      <c r="K94" s="30"/>
    </row>
    <row r="95" spans="2:13">
      <c r="B95" s="34" t="s">
        <v>140</v>
      </c>
      <c r="C95" s="155" t="s">
        <v>141</v>
      </c>
      <c r="D95" s="155"/>
      <c r="E95" s="155"/>
      <c r="F95" s="155"/>
      <c r="G95" s="35"/>
      <c r="H95" s="131">
        <f>G95*J$89</f>
        <v>0</v>
      </c>
      <c r="I95" s="131"/>
      <c r="J95" s="25"/>
      <c r="K95" s="30"/>
    </row>
    <row r="96" spans="2:13">
      <c r="B96" s="7">
        <v>2</v>
      </c>
      <c r="C96" s="141" t="s">
        <v>142</v>
      </c>
      <c r="D96" s="142"/>
      <c r="E96" s="142"/>
      <c r="F96" s="143"/>
      <c r="G96" s="61"/>
      <c r="H96" s="131"/>
      <c r="I96" s="131"/>
      <c r="J96" s="25"/>
      <c r="K96" s="30"/>
    </row>
    <row r="97" spans="2:11">
      <c r="B97" s="34" t="s">
        <v>136</v>
      </c>
      <c r="C97" s="144" t="s">
        <v>143</v>
      </c>
      <c r="D97" s="145"/>
      <c r="E97" s="145"/>
      <c r="F97" s="146"/>
      <c r="G97" s="35">
        <v>0.05</v>
      </c>
      <c r="H97" s="131">
        <f>G97*J$90</f>
        <v>184.04042529804983</v>
      </c>
      <c r="I97" s="131"/>
      <c r="J97" s="25"/>
      <c r="K97" s="30"/>
    </row>
    <row r="98" spans="2:11">
      <c r="B98" s="147" t="s">
        <v>144</v>
      </c>
      <c r="C98" s="148"/>
      <c r="D98" s="148"/>
      <c r="E98" s="148"/>
      <c r="F98" s="148"/>
      <c r="G98" s="148"/>
      <c r="H98" s="120">
        <f>H93+H94+H95+H97+H83+H85</f>
        <v>524.5152120994419</v>
      </c>
      <c r="I98" s="120"/>
      <c r="J98" s="25"/>
      <c r="K98" s="30"/>
    </row>
    <row r="99" spans="2:11">
      <c r="B99" s="132"/>
      <c r="C99" s="133"/>
      <c r="D99" s="133"/>
      <c r="E99" s="133"/>
      <c r="F99" s="133"/>
      <c r="G99" s="133"/>
      <c r="H99" s="133"/>
      <c r="I99" s="133"/>
      <c r="J99" s="134"/>
      <c r="K99" s="24"/>
    </row>
    <row r="100" spans="2:11">
      <c r="B100" s="135"/>
      <c r="C100" s="136"/>
      <c r="D100" s="136"/>
      <c r="E100" s="136"/>
      <c r="F100" s="136"/>
      <c r="G100" s="136"/>
      <c r="H100" s="136"/>
      <c r="I100" s="136"/>
      <c r="J100" s="137"/>
      <c r="K100" s="24"/>
    </row>
    <row r="101" spans="2:11">
      <c r="B101" s="138" t="s">
        <v>145</v>
      </c>
      <c r="C101" s="139"/>
      <c r="D101" s="139"/>
      <c r="E101" s="139"/>
      <c r="F101" s="139"/>
      <c r="G101" s="139"/>
      <c r="H101" s="140" t="s">
        <v>40</v>
      </c>
      <c r="I101" s="139"/>
      <c r="J101" s="25"/>
      <c r="K101" s="24"/>
    </row>
    <row r="102" spans="2:11">
      <c r="B102" s="115" t="s">
        <v>146</v>
      </c>
      <c r="C102" s="130"/>
      <c r="D102" s="130"/>
      <c r="E102" s="130"/>
      <c r="F102" s="130"/>
      <c r="G102" s="130"/>
      <c r="H102" s="131">
        <f>J76</f>
        <v>1779.6479999999999</v>
      </c>
      <c r="I102" s="131"/>
      <c r="J102" s="57"/>
      <c r="K102" s="24"/>
    </row>
    <row r="103" spans="2:11">
      <c r="B103" s="115" t="s">
        <v>147</v>
      </c>
      <c r="C103" s="130"/>
      <c r="D103" s="130"/>
      <c r="E103" s="130"/>
      <c r="F103" s="130"/>
      <c r="G103" s="130"/>
      <c r="H103" s="131">
        <f>J77</f>
        <v>335.93439999999998</v>
      </c>
      <c r="I103" s="131"/>
      <c r="J103" s="57"/>
      <c r="K103" s="24"/>
    </row>
    <row r="104" spans="2:11">
      <c r="B104" s="115" t="s">
        <v>148</v>
      </c>
      <c r="C104" s="130"/>
      <c r="D104" s="130"/>
      <c r="E104" s="130"/>
      <c r="F104" s="130"/>
      <c r="G104" s="130"/>
      <c r="H104" s="131">
        <f>J78</f>
        <v>0</v>
      </c>
      <c r="I104" s="131"/>
      <c r="J104" s="57"/>
      <c r="K104" s="24"/>
    </row>
    <row r="105" spans="2:11">
      <c r="B105" s="115" t="s">
        <v>149</v>
      </c>
      <c r="C105" s="130"/>
      <c r="D105" s="130"/>
      <c r="E105" s="130"/>
      <c r="F105" s="130"/>
      <c r="G105" s="130"/>
      <c r="H105" s="131">
        <f>J79</f>
        <v>1040.710893861554</v>
      </c>
      <c r="I105" s="131"/>
      <c r="J105" s="57"/>
      <c r="K105" s="24"/>
    </row>
    <row r="106" spans="2:11">
      <c r="B106" s="115" t="s">
        <v>150</v>
      </c>
      <c r="C106" s="130"/>
      <c r="D106" s="130"/>
      <c r="E106" s="130"/>
      <c r="F106" s="130"/>
      <c r="G106" s="130"/>
      <c r="H106" s="131">
        <f>H98</f>
        <v>524.5152120994419</v>
      </c>
      <c r="I106" s="131"/>
      <c r="J106" s="57"/>
      <c r="K106" s="24"/>
    </row>
    <row r="107" spans="2:11">
      <c r="B107" s="124" t="s">
        <v>151</v>
      </c>
      <c r="C107" s="125"/>
      <c r="D107" s="125"/>
      <c r="E107" s="125"/>
      <c r="F107" s="125"/>
      <c r="G107" s="125"/>
      <c r="H107" s="126">
        <f>SUM(H102:H106)</f>
        <v>3680.8085059609957</v>
      </c>
      <c r="I107" s="126"/>
      <c r="J107" s="57"/>
      <c r="K107" s="24"/>
    </row>
    <row r="108" spans="2:11">
      <c r="B108" s="127"/>
      <c r="C108" s="128"/>
      <c r="D108" s="128"/>
      <c r="E108" s="128"/>
      <c r="F108" s="128"/>
      <c r="G108" s="128"/>
      <c r="H108" s="128"/>
      <c r="I108" s="128"/>
      <c r="J108" s="129"/>
      <c r="K108" s="24"/>
    </row>
    <row r="109" spans="2:11">
      <c r="B109" s="118" t="s">
        <v>152</v>
      </c>
      <c r="C109" s="119"/>
      <c r="D109" s="119"/>
      <c r="E109" s="119"/>
      <c r="F109" s="119"/>
      <c r="G109" s="119"/>
      <c r="H109" s="119" t="s">
        <v>24</v>
      </c>
      <c r="I109" s="119"/>
      <c r="J109" s="57"/>
      <c r="K109" s="24"/>
    </row>
    <row r="110" spans="2:11">
      <c r="B110" s="118" t="s">
        <v>153</v>
      </c>
      <c r="C110" s="119"/>
      <c r="D110" s="119"/>
      <c r="E110" s="119"/>
      <c r="F110" s="36" t="s">
        <v>154</v>
      </c>
      <c r="G110" s="36" t="s">
        <v>155</v>
      </c>
      <c r="H110" s="119"/>
      <c r="I110" s="119"/>
      <c r="J110" s="57"/>
      <c r="K110" s="24"/>
    </row>
    <row r="111" spans="2:11">
      <c r="B111" s="115" t="s">
        <v>156</v>
      </c>
      <c r="C111" s="116"/>
      <c r="D111" s="116"/>
      <c r="E111" s="116"/>
      <c r="F111" s="37">
        <f>G6+G7</f>
        <v>1</v>
      </c>
      <c r="G111" s="38">
        <f>+H107/F111</f>
        <v>3680.8085059609957</v>
      </c>
      <c r="H111" s="117">
        <f>+F111*G111</f>
        <v>3680.8085059609957</v>
      </c>
      <c r="I111" s="117"/>
      <c r="J111" s="57"/>
      <c r="K111" s="24"/>
    </row>
    <row r="112" spans="2:11">
      <c r="B112" s="118" t="s">
        <v>157</v>
      </c>
      <c r="C112" s="119"/>
      <c r="D112" s="119"/>
      <c r="E112" s="119"/>
      <c r="F112" s="119"/>
      <c r="G112" s="119"/>
      <c r="H112" s="120">
        <f>+H111</f>
        <v>3680.8085059609957</v>
      </c>
      <c r="I112" s="120"/>
      <c r="J112" s="57"/>
      <c r="K112" s="24"/>
    </row>
    <row r="113" spans="2:11" ht="15.75" thickBot="1">
      <c r="B113" s="121" t="s">
        <v>158</v>
      </c>
      <c r="C113" s="122"/>
      <c r="D113" s="122"/>
      <c r="E113" s="122"/>
      <c r="F113" s="122"/>
      <c r="G113" s="122"/>
      <c r="H113" s="123">
        <f>H112*12</f>
        <v>44169.702071531952</v>
      </c>
      <c r="I113" s="123"/>
      <c r="J113" s="39"/>
      <c r="K113" s="40"/>
    </row>
    <row r="114" spans="2:11"/>
    <row r="115" spans="2:11"/>
    <row r="116" spans="2:11"/>
    <row r="117" spans="2:11" ht="15" customHeight="1"/>
    <row r="118" spans="2:11" ht="15" customHeight="1"/>
  </sheetData>
  <sheetProtection algorithmName="SHA-512" hashValue="VEKQXXZPNRdD6VrGUwYi+0iC/6+IKAJ008s4Wud9hoWvI9F+2MUidq4sgnO4kNT8u+nQ97V+59X1PuAAsIIW7A==" saltValue="ovv6JTB1BKgY5l8HeWXRbw==" spinCount="100000" sheet="1" objects="1" scenarios="1"/>
  <protectedRanges>
    <protectedRange algorithmName="SHA-512" hashValue="Ah6xLASO/UwiSJvpQJuoNoNIo1mfdhLxEsO3FpD0BDF8AlUm+3TEdBDSiVe9ZIm4T7QqVXzZRl2L3m3Xs8wbfg==" saltValue="scGGcdxRv9YW5mFCeF0+XQ==" spinCount="100000" sqref="J24:K26" name="Intervalo5"/>
    <protectedRange algorithmName="SHA-512" hashValue="fmLXqBbTOiZlbMv236VyWP47+fJZucYZiquNlQj/N9ONKT3pQCF+jgvywPgD/omnWdo1eAN5z7DMqmGCJaXnOA==" saltValue="rdnOqJQ4K6z46z1YHk/e4w==" spinCount="100000" sqref="H6" name="Intervalo1"/>
    <protectedRange algorithmName="SHA-512" hashValue="k8qMKHorOWOiGUjEQzj/o9qZPhGX84Mwa9tVj7bwWNVcpBtdEVmkPVuzzY0Twt43/ftKl8YkRAAH2Fn4jsLTkg==" saltValue="GUP9L+gkZFeuCb0LAoRJMw==" spinCount="100000" sqref="N19:O20" name="Intervalo4_3"/>
    <protectedRange algorithmName="SHA-512" hashValue="WqOapSOrsN1ZIylEeDg8qsMj3/Ei4DSu+yanIGPrB9mdgPDIIehqzbgeAAg8EWvIcWBY5VOT/h31EIMHRZGAMQ==" saltValue="+ug9f8pTOmSSZ2JyYuT7TA==" spinCount="100000" sqref="G85" name="Intervalo8_2"/>
    <protectedRange algorithmName="SHA-512" hashValue="bhbqRQLX8rgbvsG2EOjXKaPiwCv1gO5p9m4DlSaHzQPzQSj2JHWn9xeN2TbHSmmCrAcvR7H4sNdY7ES+wuefyg==" saltValue="v3eAT0tAxQOj7pSMAM0DcA==" spinCount="100000" sqref="G83" name="Intervalo7_2"/>
    <protectedRange algorithmName="SHA-512" hashValue="11zYvWi56RXEYTNfWa/zGnrLHzo8OTizHyypLoXUHCi0Dps7F+nOmoEcVfjPlv4v70f3kAkEpFKUUAY2/f+67w==" saltValue="j7ywFm4wbW9tRqNX/QIEOA==" spinCount="100000" sqref="H31" name="Intervalo6_2"/>
    <protectedRange algorithmName="SHA-512" hashValue="gyRvBn6GREc/NKHKDfuvGpyblZ5aiYhamHGreF6jJ+pPlBs43/MLCAargxzxtHTxjZ098vUO4cRlg8I0QojbGg==" saltValue="vL4FWZE1+znSFKfLmB/B2g==" spinCount="100000" sqref="C14:K15" name="Intervalo2"/>
    <protectedRange algorithmName="SHA-512" hashValue="Ah6xLASO/UwiSJvpQJuoNoNIo1mfdhLxEsO3FpD0BDF8AlUm+3TEdBDSiVe9ZIm4T7QqVXzZRl2L3m3Xs8wbfg==" saltValue="scGGcdxRv9YW5mFCeF0+XQ==" spinCount="100000" sqref="C25:I25" name="Intervalo5_1_1"/>
    <protectedRange algorithmName="SHA-512" hashValue="Ah6xLASO/UwiSJvpQJuoNoNIo1mfdhLxEsO3FpD0BDF8AlUm+3TEdBDSiVe9ZIm4T7QqVXzZRl2L3m3Xs8wbfg==" saltValue="scGGcdxRv9YW5mFCeF0+XQ==" spinCount="100000" sqref="C26:I26" name="Intervalo5_1_2"/>
  </protectedRanges>
  <mergeCells count="255">
    <mergeCell ref="B2:I2"/>
    <mergeCell ref="J2:K5"/>
    <mergeCell ref="B3:G3"/>
    <mergeCell ref="H3:I3"/>
    <mergeCell ref="B4:I4"/>
    <mergeCell ref="B5:F5"/>
    <mergeCell ref="H5:I5"/>
    <mergeCell ref="B8:I8"/>
    <mergeCell ref="J8:K8"/>
    <mergeCell ref="B9:I9"/>
    <mergeCell ref="J9:K9"/>
    <mergeCell ref="B10:K10"/>
    <mergeCell ref="B11:K11"/>
    <mergeCell ref="B6:F6"/>
    <mergeCell ref="H6:I6"/>
    <mergeCell ref="J6:K6"/>
    <mergeCell ref="B7:F7"/>
    <mergeCell ref="H7:I7"/>
    <mergeCell ref="J7:K7"/>
    <mergeCell ref="C12:I12"/>
    <mergeCell ref="J12:K12"/>
    <mergeCell ref="C13:I13"/>
    <mergeCell ref="J13:K13"/>
    <mergeCell ref="B16:I16"/>
    <mergeCell ref="J16:K16"/>
    <mergeCell ref="C14:I14"/>
    <mergeCell ref="J14:K14"/>
    <mergeCell ref="C15:I15"/>
    <mergeCell ref="J15:K15"/>
    <mergeCell ref="H18:I18"/>
    <mergeCell ref="J18:K18"/>
    <mergeCell ref="C19:F19"/>
    <mergeCell ref="H19:I19"/>
    <mergeCell ref="J19:K19"/>
    <mergeCell ref="C20:F20"/>
    <mergeCell ref="H20:I20"/>
    <mergeCell ref="J20:K20"/>
    <mergeCell ref="M16:S16"/>
    <mergeCell ref="B17:K17"/>
    <mergeCell ref="M17:M18"/>
    <mergeCell ref="N17:N18"/>
    <mergeCell ref="O17:O18"/>
    <mergeCell ref="P17:P18"/>
    <mergeCell ref="Q17:Q18"/>
    <mergeCell ref="R17:R18"/>
    <mergeCell ref="S17:S18"/>
    <mergeCell ref="C18:F18"/>
    <mergeCell ref="B22:K22"/>
    <mergeCell ref="C23:I23"/>
    <mergeCell ref="J23:K23"/>
    <mergeCell ref="C24:I24"/>
    <mergeCell ref="J24:K24"/>
    <mergeCell ref="C25:I25"/>
    <mergeCell ref="J25:K25"/>
    <mergeCell ref="B21:I21"/>
    <mergeCell ref="J21:K21"/>
    <mergeCell ref="C30:G30"/>
    <mergeCell ref="H30:I30"/>
    <mergeCell ref="J30:K30"/>
    <mergeCell ref="C31:G31"/>
    <mergeCell ref="H31:I31"/>
    <mergeCell ref="J31:K31"/>
    <mergeCell ref="C26:I26"/>
    <mergeCell ref="J26:K26"/>
    <mergeCell ref="B27:I27"/>
    <mergeCell ref="J27:K27"/>
    <mergeCell ref="B28:K28"/>
    <mergeCell ref="B29:J29"/>
    <mergeCell ref="C34:G34"/>
    <mergeCell ref="H34:I34"/>
    <mergeCell ref="J34:K34"/>
    <mergeCell ref="C35:G35"/>
    <mergeCell ref="H35:I35"/>
    <mergeCell ref="J35:K35"/>
    <mergeCell ref="C32:G32"/>
    <mergeCell ref="H32:I32"/>
    <mergeCell ref="J32:K32"/>
    <mergeCell ref="C33:G33"/>
    <mergeCell ref="H33:I33"/>
    <mergeCell ref="J33:K33"/>
    <mergeCell ref="C38:G38"/>
    <mergeCell ref="H38:I38"/>
    <mergeCell ref="J38:K38"/>
    <mergeCell ref="B39:G39"/>
    <mergeCell ref="H39:I39"/>
    <mergeCell ref="J39:K39"/>
    <mergeCell ref="C36:G36"/>
    <mergeCell ref="H36:I36"/>
    <mergeCell ref="J36:K36"/>
    <mergeCell ref="C37:G37"/>
    <mergeCell ref="H37:I37"/>
    <mergeCell ref="J37:K37"/>
    <mergeCell ref="C42:G42"/>
    <mergeCell ref="H42:I42"/>
    <mergeCell ref="J42:K42"/>
    <mergeCell ref="B43:G43"/>
    <mergeCell ref="H43:I43"/>
    <mergeCell ref="J43:K43"/>
    <mergeCell ref="C40:G40"/>
    <mergeCell ref="H40:I40"/>
    <mergeCell ref="J40:K40"/>
    <mergeCell ref="C41:G41"/>
    <mergeCell ref="H41:I41"/>
    <mergeCell ref="J41:K41"/>
    <mergeCell ref="C46:G46"/>
    <mergeCell ref="H46:I46"/>
    <mergeCell ref="J46:K46"/>
    <mergeCell ref="B47:G47"/>
    <mergeCell ref="H47:I47"/>
    <mergeCell ref="J47:K47"/>
    <mergeCell ref="C44:G44"/>
    <mergeCell ref="H44:I44"/>
    <mergeCell ref="J44:K44"/>
    <mergeCell ref="C45:G45"/>
    <mergeCell ref="H45:I45"/>
    <mergeCell ref="J45:K45"/>
    <mergeCell ref="C50:G50"/>
    <mergeCell ref="H50:I50"/>
    <mergeCell ref="J50:K50"/>
    <mergeCell ref="C51:G51"/>
    <mergeCell ref="H51:I51"/>
    <mergeCell ref="J51:K51"/>
    <mergeCell ref="C48:G48"/>
    <mergeCell ref="H48:I48"/>
    <mergeCell ref="J48:K48"/>
    <mergeCell ref="C49:G49"/>
    <mergeCell ref="H49:I49"/>
    <mergeCell ref="J49:K49"/>
    <mergeCell ref="C54:G54"/>
    <mergeCell ref="H54:I54"/>
    <mergeCell ref="J54:K54"/>
    <mergeCell ref="B55:G55"/>
    <mergeCell ref="H55:I55"/>
    <mergeCell ref="J55:K55"/>
    <mergeCell ref="C52:G52"/>
    <mergeCell ref="H52:I52"/>
    <mergeCell ref="J52:K52"/>
    <mergeCell ref="C53:G53"/>
    <mergeCell ref="H53:I53"/>
    <mergeCell ref="J53:K53"/>
    <mergeCell ref="C59:G59"/>
    <mergeCell ref="H59:I59"/>
    <mergeCell ref="J59:K59"/>
    <mergeCell ref="C60:G60"/>
    <mergeCell ref="H60:I60"/>
    <mergeCell ref="J60:K60"/>
    <mergeCell ref="B56:K56"/>
    <mergeCell ref="C57:G57"/>
    <mergeCell ref="H57:I57"/>
    <mergeCell ref="J57:K57"/>
    <mergeCell ref="C58:G58"/>
    <mergeCell ref="H58:I58"/>
    <mergeCell ref="J58:K58"/>
    <mergeCell ref="B63:G63"/>
    <mergeCell ref="H63:I63"/>
    <mergeCell ref="J63:K63"/>
    <mergeCell ref="C64:G64"/>
    <mergeCell ref="H64:I64"/>
    <mergeCell ref="J64:K64"/>
    <mergeCell ref="C61:G61"/>
    <mergeCell ref="H61:I61"/>
    <mergeCell ref="J61:K61"/>
    <mergeCell ref="C62:G62"/>
    <mergeCell ref="H62:I62"/>
    <mergeCell ref="J62:K62"/>
    <mergeCell ref="C67:G67"/>
    <mergeCell ref="H67:I67"/>
    <mergeCell ref="J67:K67"/>
    <mergeCell ref="C68:G68"/>
    <mergeCell ref="H68:I68"/>
    <mergeCell ref="J68:K68"/>
    <mergeCell ref="B65:G65"/>
    <mergeCell ref="H65:I65"/>
    <mergeCell ref="J65:K65"/>
    <mergeCell ref="C66:G66"/>
    <mergeCell ref="H66:I66"/>
    <mergeCell ref="J66:K66"/>
    <mergeCell ref="C71:G71"/>
    <mergeCell ref="H71:I71"/>
    <mergeCell ref="J71:K71"/>
    <mergeCell ref="B72:G72"/>
    <mergeCell ref="H72:I72"/>
    <mergeCell ref="J72:K72"/>
    <mergeCell ref="C69:G69"/>
    <mergeCell ref="H69:I69"/>
    <mergeCell ref="J69:K69"/>
    <mergeCell ref="C70:G70"/>
    <mergeCell ref="H70:I70"/>
    <mergeCell ref="J70:K70"/>
    <mergeCell ref="B79:I79"/>
    <mergeCell ref="B80:I80"/>
    <mergeCell ref="C82:F82"/>
    <mergeCell ref="H82:I82"/>
    <mergeCell ref="C83:F83"/>
    <mergeCell ref="H83:I83"/>
    <mergeCell ref="B73:J73"/>
    <mergeCell ref="B74:J74"/>
    <mergeCell ref="B75:K75"/>
    <mergeCell ref="B76:I76"/>
    <mergeCell ref="B77:I77"/>
    <mergeCell ref="B78:I78"/>
    <mergeCell ref="B87:I87"/>
    <mergeCell ref="B88:H88"/>
    <mergeCell ref="B89:D90"/>
    <mergeCell ref="E89:E90"/>
    <mergeCell ref="F89:H89"/>
    <mergeCell ref="I89:I90"/>
    <mergeCell ref="F90:H90"/>
    <mergeCell ref="B84:F84"/>
    <mergeCell ref="G84:I84"/>
    <mergeCell ref="C85:F85"/>
    <mergeCell ref="H85:I85"/>
    <mergeCell ref="B86:F86"/>
    <mergeCell ref="G86:I86"/>
    <mergeCell ref="B103:G103"/>
    <mergeCell ref="H103:I103"/>
    <mergeCell ref="C96:F96"/>
    <mergeCell ref="H96:I96"/>
    <mergeCell ref="C97:F97"/>
    <mergeCell ref="H97:I97"/>
    <mergeCell ref="B98:G98"/>
    <mergeCell ref="H98:I98"/>
    <mergeCell ref="C91:F91"/>
    <mergeCell ref="H91:I91"/>
    <mergeCell ref="H92:I92"/>
    <mergeCell ref="C93:F93"/>
    <mergeCell ref="H93:I93"/>
    <mergeCell ref="C94:F94"/>
    <mergeCell ref="H94:I94"/>
    <mergeCell ref="C95:F95"/>
    <mergeCell ref="H95:I95"/>
    <mergeCell ref="M5:N6"/>
    <mergeCell ref="B111:E111"/>
    <mergeCell ref="H111:I111"/>
    <mergeCell ref="B112:G112"/>
    <mergeCell ref="H112:I112"/>
    <mergeCell ref="B113:G113"/>
    <mergeCell ref="H113:I113"/>
    <mergeCell ref="B107:G107"/>
    <mergeCell ref="H107:I107"/>
    <mergeCell ref="B108:J108"/>
    <mergeCell ref="B109:G109"/>
    <mergeCell ref="H109:I110"/>
    <mergeCell ref="B110:E110"/>
    <mergeCell ref="B104:G104"/>
    <mergeCell ref="H104:I104"/>
    <mergeCell ref="B105:G105"/>
    <mergeCell ref="H105:I105"/>
    <mergeCell ref="B106:G106"/>
    <mergeCell ref="H106:I106"/>
    <mergeCell ref="B99:J100"/>
    <mergeCell ref="B101:G101"/>
    <mergeCell ref="H101:I101"/>
    <mergeCell ref="B102:G102"/>
    <mergeCell ref="H102:I102"/>
  </mergeCells>
  <dataValidations count="2">
    <dataValidation type="list" allowBlank="1" showInputMessage="1" showErrorMessage="1" sqref="H3:I3" xr:uid="{00000000-0002-0000-0400-000000000000}">
      <formula1>$V$34:$V$36</formula1>
    </dataValidation>
    <dataValidation allowBlank="1" showInputMessage="1" showErrorMessage="1" prompt="Preencher aqui apenas se o serviço for tributado pelo SIMPLES NACIONAL." sqref="G95" xr:uid="{00000000-0002-0000-0400-000001000000}"/>
  </dataValidation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17"/>
  <sheetViews>
    <sheetView showGridLines="0" topLeftCell="A94" workbookViewId="0">
      <selection activeCell="A94" sqref="A1:XFD1048576"/>
    </sheetView>
  </sheetViews>
  <sheetFormatPr defaultColWidth="0" defaultRowHeight="15" zeroHeight="1"/>
  <cols>
    <col min="1" max="1" width="4" customWidth="1"/>
    <col min="2" max="5" width="9.140625" customWidth="1"/>
    <col min="6" max="6" width="19.28515625" customWidth="1"/>
    <col min="7" max="7" width="15.7109375" bestFit="1" customWidth="1"/>
    <col min="8" max="8" width="9.140625" customWidth="1"/>
    <col min="9" max="9" width="22" customWidth="1"/>
    <col min="10" max="10" width="20.28515625" customWidth="1"/>
    <col min="11" max="11" width="0.140625" customWidth="1"/>
    <col min="12" max="12" width="10.5703125" bestFit="1" customWidth="1"/>
    <col min="13" max="13" width="21" customWidth="1"/>
    <col min="14" max="14" width="12.28515625" customWidth="1"/>
    <col min="15" max="15" width="13" bestFit="1" customWidth="1"/>
    <col min="16" max="16" width="10.5703125" bestFit="1" customWidth="1"/>
    <col min="17" max="17" width="10.140625" bestFit="1" customWidth="1"/>
    <col min="18" max="18" width="9.42578125" bestFit="1" customWidth="1"/>
    <col min="19" max="19" width="12.42578125" bestFit="1" customWidth="1"/>
    <col min="20" max="21" width="0" hidden="1" customWidth="1"/>
    <col min="22" max="16384" width="9.140625" hidden="1"/>
  </cols>
  <sheetData>
    <row r="1" spans="2:19" ht="15.75" thickBot="1"/>
    <row r="2" spans="2:19">
      <c r="B2" s="263" t="s">
        <v>23</v>
      </c>
      <c r="C2" s="264"/>
      <c r="D2" s="264"/>
      <c r="E2" s="264"/>
      <c r="F2" s="264"/>
      <c r="G2" s="264"/>
      <c r="H2" s="264"/>
      <c r="I2" s="265"/>
      <c r="J2" s="266" t="s">
        <v>24</v>
      </c>
      <c r="K2" s="267"/>
      <c r="M2" s="1" t="s">
        <v>25</v>
      </c>
    </row>
    <row r="3" spans="2:19">
      <c r="B3" s="272" t="s">
        <v>26</v>
      </c>
      <c r="C3" s="273"/>
      <c r="D3" s="273"/>
      <c r="E3" s="273"/>
      <c r="F3" s="273"/>
      <c r="G3" s="273"/>
      <c r="H3" s="274" t="s">
        <v>27</v>
      </c>
      <c r="I3" s="275"/>
      <c r="J3" s="268"/>
      <c r="K3" s="269"/>
      <c r="M3" s="1"/>
    </row>
    <row r="4" spans="2:19" ht="29.25" customHeight="1">
      <c r="B4" s="276" t="s">
        <v>28</v>
      </c>
      <c r="C4" s="277"/>
      <c r="D4" s="277"/>
      <c r="E4" s="277"/>
      <c r="F4" s="277"/>
      <c r="G4" s="277"/>
      <c r="H4" s="277"/>
      <c r="I4" s="278"/>
      <c r="J4" s="268"/>
      <c r="K4" s="269"/>
      <c r="M4" s="1"/>
    </row>
    <row r="5" spans="2:19">
      <c r="B5" s="279" t="s">
        <v>29</v>
      </c>
      <c r="C5" s="128"/>
      <c r="D5" s="128"/>
      <c r="E5" s="128"/>
      <c r="F5" s="129"/>
      <c r="G5" s="2" t="s">
        <v>30</v>
      </c>
      <c r="H5" s="280" t="s">
        <v>31</v>
      </c>
      <c r="I5" s="281"/>
      <c r="J5" s="270"/>
      <c r="K5" s="271"/>
      <c r="M5" s="114" t="s">
        <v>32</v>
      </c>
      <c r="N5" s="114"/>
    </row>
    <row r="6" spans="2:19">
      <c r="B6" s="257" t="s">
        <v>181</v>
      </c>
      <c r="C6" s="258"/>
      <c r="D6" s="258"/>
      <c r="E6" s="258"/>
      <c r="F6" s="259"/>
      <c r="G6" s="3">
        <v>1</v>
      </c>
      <c r="H6" s="260">
        <v>1122.19</v>
      </c>
      <c r="I6" s="261"/>
      <c r="J6" s="197">
        <f>G6*H6</f>
        <v>1122.19</v>
      </c>
      <c r="K6" s="198"/>
      <c r="M6" s="114"/>
      <c r="N6" s="114"/>
    </row>
    <row r="7" spans="2:19">
      <c r="B7" s="262"/>
      <c r="C7" s="128"/>
      <c r="D7" s="128"/>
      <c r="E7" s="128"/>
      <c r="F7" s="129"/>
      <c r="G7" s="4"/>
      <c r="H7" s="260"/>
      <c r="I7" s="261"/>
      <c r="J7" s="197">
        <f t="shared" ref="J7" si="0">G7*H7</f>
        <v>0</v>
      </c>
      <c r="K7" s="198"/>
    </row>
    <row r="8" spans="2:19">
      <c r="B8" s="294" t="s">
        <v>34</v>
      </c>
      <c r="C8" s="295"/>
      <c r="D8" s="295"/>
      <c r="E8" s="295"/>
      <c r="F8" s="295"/>
      <c r="G8" s="295"/>
      <c r="H8" s="295"/>
      <c r="I8" s="296"/>
      <c r="J8" s="204">
        <f>SUM(J6:J7)</f>
        <v>1122.19</v>
      </c>
      <c r="K8" s="247"/>
    </row>
    <row r="9" spans="2:19">
      <c r="B9" s="297" t="s">
        <v>35</v>
      </c>
      <c r="C9" s="334"/>
      <c r="D9" s="334"/>
      <c r="E9" s="334"/>
      <c r="F9" s="334"/>
      <c r="G9" s="334"/>
      <c r="H9" s="334"/>
      <c r="I9" s="335"/>
      <c r="J9" s="204">
        <f>J8*12</f>
        <v>13466.28</v>
      </c>
      <c r="K9" s="247"/>
    </row>
    <row r="10" spans="2:19">
      <c r="B10" s="248" t="s">
        <v>36</v>
      </c>
      <c r="C10" s="249"/>
      <c r="D10" s="249"/>
      <c r="E10" s="249"/>
      <c r="F10" s="249"/>
      <c r="G10" s="249"/>
      <c r="H10" s="249"/>
      <c r="I10" s="249"/>
      <c r="J10" s="249"/>
      <c r="K10" s="250"/>
    </row>
    <row r="11" spans="2:19" ht="30" customHeight="1">
      <c r="B11" s="213" t="s">
        <v>37</v>
      </c>
      <c r="C11" s="214"/>
      <c r="D11" s="214"/>
      <c r="E11" s="214"/>
      <c r="F11" s="214"/>
      <c r="G11" s="214"/>
      <c r="H11" s="214"/>
      <c r="I11" s="214"/>
      <c r="J11" s="214"/>
      <c r="K11" s="215"/>
      <c r="M11" s="6"/>
    </row>
    <row r="12" spans="2:19">
      <c r="B12" s="7" t="s">
        <v>38</v>
      </c>
      <c r="C12" s="177" t="s">
        <v>39</v>
      </c>
      <c r="D12" s="128"/>
      <c r="E12" s="128"/>
      <c r="F12" s="128"/>
      <c r="G12" s="128"/>
      <c r="H12" s="128"/>
      <c r="I12" s="129"/>
      <c r="J12" s="282" t="s">
        <v>40</v>
      </c>
      <c r="K12" s="283"/>
    </row>
    <row r="13" spans="2:19">
      <c r="B13" s="8" t="s">
        <v>41</v>
      </c>
      <c r="C13" s="284" t="s">
        <v>42</v>
      </c>
      <c r="D13" s="285"/>
      <c r="E13" s="285"/>
      <c r="F13" s="285"/>
      <c r="G13" s="285"/>
      <c r="H13" s="285"/>
      <c r="I13" s="286"/>
      <c r="J13" s="260">
        <f>J8</f>
        <v>1122.19</v>
      </c>
      <c r="K13" s="301"/>
    </row>
    <row r="14" spans="2:19">
      <c r="B14" s="233" t="s">
        <v>46</v>
      </c>
      <c r="C14" s="289"/>
      <c r="D14" s="289"/>
      <c r="E14" s="289"/>
      <c r="F14" s="289"/>
      <c r="G14" s="289"/>
      <c r="H14" s="289"/>
      <c r="I14" s="290"/>
      <c r="J14" s="236">
        <f>SUM(J13:K13)</f>
        <v>1122.19</v>
      </c>
      <c r="K14" s="291"/>
      <c r="M14" s="136" t="s">
        <v>160</v>
      </c>
      <c r="N14" s="136"/>
      <c r="O14" s="136"/>
      <c r="P14" s="136"/>
      <c r="Q14" s="136"/>
      <c r="R14" s="136"/>
      <c r="S14" s="136"/>
    </row>
    <row r="15" spans="2:19" ht="39.75" customHeight="1">
      <c r="B15" s="213" t="s">
        <v>47</v>
      </c>
      <c r="C15" s="214"/>
      <c r="D15" s="214"/>
      <c r="E15" s="214"/>
      <c r="F15" s="214"/>
      <c r="G15" s="214"/>
      <c r="H15" s="214"/>
      <c r="I15" s="214"/>
      <c r="J15" s="214"/>
      <c r="K15" s="215"/>
      <c r="M15" s="310" t="s">
        <v>161</v>
      </c>
      <c r="N15" s="310" t="s">
        <v>162</v>
      </c>
      <c r="O15" s="310" t="s">
        <v>40</v>
      </c>
      <c r="P15" s="310" t="s">
        <v>163</v>
      </c>
      <c r="Q15" s="311" t="s">
        <v>51</v>
      </c>
      <c r="R15" s="310" t="s">
        <v>164</v>
      </c>
      <c r="S15" s="311" t="s">
        <v>165</v>
      </c>
    </row>
    <row r="16" spans="2:19">
      <c r="B16" s="7" t="s">
        <v>48</v>
      </c>
      <c r="C16" s="177" t="s">
        <v>49</v>
      </c>
      <c r="D16" s="128"/>
      <c r="E16" s="128"/>
      <c r="F16" s="129"/>
      <c r="G16" s="9" t="s">
        <v>30</v>
      </c>
      <c r="H16" s="177" t="s">
        <v>50</v>
      </c>
      <c r="I16" s="129"/>
      <c r="J16" s="177" t="s">
        <v>51</v>
      </c>
      <c r="K16" s="206"/>
      <c r="M16" s="310"/>
      <c r="N16" s="310"/>
      <c r="O16" s="310"/>
      <c r="P16" s="310"/>
      <c r="Q16" s="311"/>
      <c r="R16" s="311"/>
      <c r="S16" s="311"/>
    </row>
    <row r="17" spans="2:19" ht="52.5" customHeight="1">
      <c r="B17" s="8" t="s">
        <v>41</v>
      </c>
      <c r="C17" s="221" t="s">
        <v>174</v>
      </c>
      <c r="D17" s="214"/>
      <c r="E17" s="214"/>
      <c r="F17" s="222"/>
      <c r="G17" s="11">
        <f>+G6</f>
        <v>1</v>
      </c>
      <c r="H17" s="197">
        <f>+S17</f>
        <v>97.668599999999998</v>
      </c>
      <c r="I17" s="320"/>
      <c r="J17" s="197">
        <f t="shared" ref="J17:J20" si="1">H17*G17</f>
        <v>97.668599999999998</v>
      </c>
      <c r="K17" s="198"/>
      <c r="M17" s="10" t="s">
        <v>167</v>
      </c>
      <c r="N17" s="11">
        <v>22</v>
      </c>
      <c r="O17" s="12">
        <v>3.75</v>
      </c>
      <c r="P17" s="12">
        <f>+O17*2</f>
        <v>7.5</v>
      </c>
      <c r="Q17" s="13">
        <f>(N17*P17)</f>
        <v>165</v>
      </c>
      <c r="R17" s="14">
        <f>IF(N17&gt;0,(-H6*0.06),0)</f>
        <v>-67.331400000000002</v>
      </c>
      <c r="S17" s="15">
        <f>SUM(Q17:R17)</f>
        <v>97.668599999999998</v>
      </c>
    </row>
    <row r="18" spans="2:19" ht="15" customHeight="1">
      <c r="B18" s="8" t="s">
        <v>43</v>
      </c>
      <c r="C18" s="221" t="s">
        <v>168</v>
      </c>
      <c r="D18" s="341"/>
      <c r="E18" s="341"/>
      <c r="F18" s="342"/>
      <c r="G18" s="11">
        <f>G17</f>
        <v>1</v>
      </c>
      <c r="H18" s="315">
        <v>183.6</v>
      </c>
      <c r="I18" s="316"/>
      <c r="J18" s="197">
        <f t="shared" si="1"/>
        <v>183.6</v>
      </c>
      <c r="K18" s="198"/>
      <c r="M18" s="11" t="s">
        <v>169</v>
      </c>
      <c r="N18" s="11">
        <v>22</v>
      </c>
      <c r="O18" s="47">
        <v>7.65</v>
      </c>
      <c r="P18" s="57"/>
      <c r="Q18" s="16">
        <f>+N18*O18</f>
        <v>168.3</v>
      </c>
    </row>
    <row r="19" spans="2:19" ht="15" customHeight="1">
      <c r="B19" s="17" t="s">
        <v>59</v>
      </c>
      <c r="C19" s="336" t="s">
        <v>170</v>
      </c>
      <c r="D19" s="337"/>
      <c r="E19" s="337"/>
      <c r="F19" s="338"/>
      <c r="G19" s="11">
        <f t="shared" ref="G19:G20" si="2">G18</f>
        <v>1</v>
      </c>
      <c r="H19" s="315">
        <v>62.4</v>
      </c>
      <c r="I19" s="316"/>
      <c r="J19" s="197">
        <f>G19*H19</f>
        <v>62.4</v>
      </c>
      <c r="K19" s="198"/>
      <c r="M19" s="11" t="s">
        <v>170</v>
      </c>
      <c r="N19" s="11">
        <v>1</v>
      </c>
      <c r="O19" s="47">
        <v>62.4</v>
      </c>
      <c r="P19" s="57"/>
      <c r="Q19" s="16">
        <f>+N19*O19</f>
        <v>62.4</v>
      </c>
    </row>
    <row r="20" spans="2:19">
      <c r="B20" s="17" t="s">
        <v>69</v>
      </c>
      <c r="C20" s="327" t="s">
        <v>171</v>
      </c>
      <c r="D20" s="339"/>
      <c r="E20" s="339"/>
      <c r="F20" s="340"/>
      <c r="G20" s="11">
        <f t="shared" si="2"/>
        <v>1</v>
      </c>
      <c r="H20" s="315">
        <v>103.93</v>
      </c>
      <c r="I20" s="316"/>
      <c r="J20" s="104">
        <f t="shared" si="1"/>
        <v>103.93</v>
      </c>
      <c r="K20" s="105"/>
      <c r="M20" s="11" t="s">
        <v>171</v>
      </c>
      <c r="N20" s="11">
        <v>1</v>
      </c>
      <c r="O20" s="47">
        <v>103.93</v>
      </c>
      <c r="P20" s="57"/>
      <c r="Q20" s="16">
        <f>+N20*O20</f>
        <v>103.93</v>
      </c>
    </row>
    <row r="21" spans="2:19">
      <c r="B21" s="233" t="s">
        <v>53</v>
      </c>
      <c r="C21" s="234"/>
      <c r="D21" s="234"/>
      <c r="E21" s="234"/>
      <c r="F21" s="234"/>
      <c r="G21" s="234"/>
      <c r="H21" s="234"/>
      <c r="I21" s="235"/>
      <c r="J21" s="236">
        <f>SUM(J17:J20)</f>
        <v>447.59859999999998</v>
      </c>
      <c r="K21" s="237"/>
    </row>
    <row r="22" spans="2:19" ht="30" customHeight="1">
      <c r="B22" s="213" t="s">
        <v>54</v>
      </c>
      <c r="C22" s="240"/>
      <c r="D22" s="240"/>
      <c r="E22" s="240"/>
      <c r="F22" s="240"/>
      <c r="G22" s="240"/>
      <c r="H22" s="240"/>
      <c r="I22" s="240"/>
      <c r="J22" s="240"/>
      <c r="K22" s="241"/>
    </row>
    <row r="23" spans="2:19">
      <c r="B23" s="8" t="s">
        <v>55</v>
      </c>
      <c r="C23" s="141" t="s">
        <v>56</v>
      </c>
      <c r="D23" s="182"/>
      <c r="E23" s="182"/>
      <c r="F23" s="182"/>
      <c r="G23" s="182"/>
      <c r="H23" s="182"/>
      <c r="I23" s="183"/>
      <c r="J23" s="177" t="s">
        <v>51</v>
      </c>
      <c r="K23" s="206"/>
    </row>
    <row r="24" spans="2:19">
      <c r="B24" s="8" t="s">
        <v>41</v>
      </c>
      <c r="C24" s="144" t="s">
        <v>57</v>
      </c>
      <c r="D24" s="182"/>
      <c r="E24" s="182"/>
      <c r="F24" s="182"/>
      <c r="G24" s="182"/>
      <c r="H24" s="182"/>
      <c r="I24" s="183"/>
      <c r="J24" s="112"/>
      <c r="K24" s="113"/>
    </row>
    <row r="25" spans="2:19">
      <c r="B25" s="49" t="s">
        <v>43</v>
      </c>
      <c r="C25" s="343" t="s">
        <v>175</v>
      </c>
      <c r="D25" s="344"/>
      <c r="E25" s="344"/>
      <c r="F25" s="344"/>
      <c r="G25" s="344"/>
      <c r="H25" s="344"/>
      <c r="I25" s="345"/>
      <c r="J25" s="108"/>
      <c r="K25" s="58"/>
    </row>
    <row r="26" spans="2:19">
      <c r="B26" s="233" t="s">
        <v>61</v>
      </c>
      <c r="C26" s="234"/>
      <c r="D26" s="234"/>
      <c r="E26" s="234"/>
      <c r="F26" s="234"/>
      <c r="G26" s="234"/>
      <c r="H26" s="234"/>
      <c r="I26" s="235"/>
      <c r="J26" s="236">
        <f>SUM(J24:J25)</f>
        <v>0</v>
      </c>
      <c r="K26" s="237"/>
    </row>
    <row r="27" spans="2:19" ht="51" customHeight="1">
      <c r="B27" s="213" t="s">
        <v>62</v>
      </c>
      <c r="C27" s="214"/>
      <c r="D27" s="214"/>
      <c r="E27" s="214"/>
      <c r="F27" s="214"/>
      <c r="G27" s="214"/>
      <c r="H27" s="214"/>
      <c r="I27" s="214"/>
      <c r="J27" s="214"/>
      <c r="K27" s="215"/>
    </row>
    <row r="28" spans="2:19">
      <c r="B28" s="238" t="s">
        <v>63</v>
      </c>
      <c r="C28" s="239"/>
      <c r="D28" s="239"/>
      <c r="E28" s="239"/>
      <c r="F28" s="239"/>
      <c r="G28" s="239"/>
      <c r="H28" s="239"/>
      <c r="I28" s="239"/>
      <c r="J28" s="239"/>
      <c r="K28" s="106"/>
    </row>
    <row r="29" spans="2:19">
      <c r="B29" s="18" t="s">
        <v>64</v>
      </c>
      <c r="C29" s="177" t="s">
        <v>65</v>
      </c>
      <c r="D29" s="128"/>
      <c r="E29" s="128"/>
      <c r="F29" s="128"/>
      <c r="G29" s="129"/>
      <c r="H29" s="232">
        <f>H38</f>
        <v>0.33800000000000008</v>
      </c>
      <c r="I29" s="129"/>
      <c r="J29" s="177" t="s">
        <v>40</v>
      </c>
      <c r="K29" s="206"/>
    </row>
    <row r="30" spans="2:19">
      <c r="B30" s="19" t="s">
        <v>41</v>
      </c>
      <c r="C30" s="144" t="s">
        <v>66</v>
      </c>
      <c r="D30" s="182"/>
      <c r="E30" s="182"/>
      <c r="F30" s="182"/>
      <c r="G30" s="183"/>
      <c r="H30" s="211">
        <v>0.2</v>
      </c>
      <c r="I30" s="212"/>
      <c r="J30" s="197">
        <f>H30*J13</f>
        <v>224.43800000000002</v>
      </c>
      <c r="K30" s="198"/>
    </row>
    <row r="31" spans="2:19">
      <c r="B31" s="23" t="s">
        <v>43</v>
      </c>
      <c r="C31" s="144" t="s">
        <v>67</v>
      </c>
      <c r="D31" s="182"/>
      <c r="E31" s="182"/>
      <c r="F31" s="182"/>
      <c r="G31" s="183"/>
      <c r="H31" s="211">
        <v>1.4999999999999999E-2</v>
      </c>
      <c r="I31" s="212"/>
      <c r="J31" s="197">
        <f>H31*J13</f>
        <v>16.832850000000001</v>
      </c>
      <c r="K31" s="198"/>
    </row>
    <row r="32" spans="2:19">
      <c r="B32" s="23" t="s">
        <v>59</v>
      </c>
      <c r="C32" s="144" t="s">
        <v>68</v>
      </c>
      <c r="D32" s="182"/>
      <c r="E32" s="182"/>
      <c r="F32" s="182"/>
      <c r="G32" s="183"/>
      <c r="H32" s="211">
        <v>0.01</v>
      </c>
      <c r="I32" s="212"/>
      <c r="J32" s="197">
        <f>H32*J13</f>
        <v>11.221900000000002</v>
      </c>
      <c r="K32" s="198"/>
    </row>
    <row r="33" spans="2:22">
      <c r="B33" s="23" t="s">
        <v>69</v>
      </c>
      <c r="C33" s="144" t="s">
        <v>70</v>
      </c>
      <c r="D33" s="182"/>
      <c r="E33" s="182"/>
      <c r="F33" s="182"/>
      <c r="G33" s="183"/>
      <c r="H33" s="211">
        <v>2E-3</v>
      </c>
      <c r="I33" s="212"/>
      <c r="J33" s="197">
        <f>H33*J13</f>
        <v>2.24438</v>
      </c>
      <c r="K33" s="198"/>
      <c r="V33" t="s">
        <v>27</v>
      </c>
    </row>
    <row r="34" spans="2:22">
      <c r="B34" s="23" t="s">
        <v>71</v>
      </c>
      <c r="C34" s="144" t="s">
        <v>72</v>
      </c>
      <c r="D34" s="182"/>
      <c r="E34" s="182"/>
      <c r="F34" s="182"/>
      <c r="G34" s="183"/>
      <c r="H34" s="211">
        <v>2.5000000000000001E-2</v>
      </c>
      <c r="I34" s="212"/>
      <c r="J34" s="197">
        <f>H34*J13</f>
        <v>28.054750000000002</v>
      </c>
      <c r="K34" s="198"/>
      <c r="V34" t="s">
        <v>73</v>
      </c>
    </row>
    <row r="35" spans="2:22">
      <c r="B35" s="23" t="s">
        <v>74</v>
      </c>
      <c r="C35" s="144" t="s">
        <v>75</v>
      </c>
      <c r="D35" s="182"/>
      <c r="E35" s="182"/>
      <c r="F35" s="182"/>
      <c r="G35" s="183"/>
      <c r="H35" s="211">
        <v>0.08</v>
      </c>
      <c r="I35" s="212"/>
      <c r="J35" s="197">
        <f>H35*J13</f>
        <v>89.775200000000012</v>
      </c>
      <c r="K35" s="198"/>
      <c r="V35" t="s">
        <v>76</v>
      </c>
    </row>
    <row r="36" spans="2:22">
      <c r="B36" s="23" t="s">
        <v>77</v>
      </c>
      <c r="C36" s="144" t="s">
        <v>78</v>
      </c>
      <c r="D36" s="182"/>
      <c r="E36" s="182"/>
      <c r="F36" s="182"/>
      <c r="G36" s="183"/>
      <c r="H36" s="230"/>
      <c r="I36" s="231"/>
      <c r="J36" s="197">
        <f>H36*J13</f>
        <v>0</v>
      </c>
      <c r="K36" s="198"/>
    </row>
    <row r="37" spans="2:22">
      <c r="B37" s="23" t="s">
        <v>79</v>
      </c>
      <c r="C37" s="144" t="s">
        <v>80</v>
      </c>
      <c r="D37" s="182"/>
      <c r="E37" s="182"/>
      <c r="F37" s="182"/>
      <c r="G37" s="183"/>
      <c r="H37" s="211">
        <v>6.0000000000000001E-3</v>
      </c>
      <c r="I37" s="212"/>
      <c r="J37" s="197">
        <f>H37*J13</f>
        <v>6.7331400000000006</v>
      </c>
      <c r="K37" s="198"/>
    </row>
    <row r="38" spans="2:22">
      <c r="B38" s="199" t="s">
        <v>81</v>
      </c>
      <c r="C38" s="200"/>
      <c r="D38" s="200"/>
      <c r="E38" s="200"/>
      <c r="F38" s="200"/>
      <c r="G38" s="201"/>
      <c r="H38" s="202">
        <f>SUM(H30:H37)</f>
        <v>0.33800000000000008</v>
      </c>
      <c r="I38" s="203"/>
      <c r="J38" s="204">
        <f>SUM(J30:J37)</f>
        <v>379.30022000000002</v>
      </c>
      <c r="K38" s="205"/>
    </row>
    <row r="39" spans="2:22">
      <c r="B39" s="18" t="s">
        <v>82</v>
      </c>
      <c r="C39" s="177" t="s">
        <v>83</v>
      </c>
      <c r="D39" s="128"/>
      <c r="E39" s="128"/>
      <c r="F39" s="128"/>
      <c r="G39" s="129"/>
      <c r="H39" s="177" t="s">
        <v>84</v>
      </c>
      <c r="I39" s="129"/>
      <c r="J39" s="177" t="s">
        <v>40</v>
      </c>
      <c r="K39" s="206"/>
    </row>
    <row r="40" spans="2:22">
      <c r="B40" s="19" t="s">
        <v>41</v>
      </c>
      <c r="C40" s="144" t="s">
        <v>85</v>
      </c>
      <c r="D40" s="182"/>
      <c r="E40" s="182"/>
      <c r="F40" s="182"/>
      <c r="G40" s="183"/>
      <c r="H40" s="218">
        <v>8.3299999999999999E-2</v>
      </c>
      <c r="I40" s="219"/>
      <c r="J40" s="197">
        <f>H40*J13</f>
        <v>93.478426999999996</v>
      </c>
      <c r="K40" s="198"/>
    </row>
    <row r="41" spans="2:22">
      <c r="B41" s="8" t="s">
        <v>41</v>
      </c>
      <c r="C41" s="223" t="s">
        <v>86</v>
      </c>
      <c r="D41" s="224"/>
      <c r="E41" s="224"/>
      <c r="F41" s="224"/>
      <c r="G41" s="225"/>
      <c r="H41" s="226">
        <v>1.4E-2</v>
      </c>
      <c r="I41" s="227"/>
      <c r="J41" s="228">
        <f>H41*J14</f>
        <v>15.710660000000001</v>
      </c>
      <c r="K41" s="229"/>
    </row>
    <row r="42" spans="2:22">
      <c r="B42" s="199" t="s">
        <v>87</v>
      </c>
      <c r="C42" s="200"/>
      <c r="D42" s="200"/>
      <c r="E42" s="200"/>
      <c r="F42" s="200"/>
      <c r="G42" s="201"/>
      <c r="H42" s="202">
        <f>H40+H41</f>
        <v>9.7299999999999998E-2</v>
      </c>
      <c r="I42" s="203"/>
      <c r="J42" s="204">
        <f>J40+J41</f>
        <v>109.189087</v>
      </c>
      <c r="K42" s="205"/>
    </row>
    <row r="43" spans="2:22">
      <c r="B43" s="18" t="s">
        <v>88</v>
      </c>
      <c r="C43" s="177" t="s">
        <v>83</v>
      </c>
      <c r="D43" s="128"/>
      <c r="E43" s="128"/>
      <c r="F43" s="128"/>
      <c r="G43" s="129"/>
      <c r="H43" s="177" t="s">
        <v>84</v>
      </c>
      <c r="I43" s="129"/>
      <c r="J43" s="177" t="s">
        <v>40</v>
      </c>
      <c r="K43" s="206"/>
    </row>
    <row r="44" spans="2:22">
      <c r="B44" s="19" t="s">
        <v>41</v>
      </c>
      <c r="C44" s="144" t="s">
        <v>89</v>
      </c>
      <c r="D44" s="182"/>
      <c r="E44" s="182"/>
      <c r="F44" s="182"/>
      <c r="G44" s="183"/>
      <c r="H44" s="211">
        <v>6.4999999999999997E-3</v>
      </c>
      <c r="I44" s="212"/>
      <c r="J44" s="197">
        <f>H44*J14</f>
        <v>7.2942349999999996</v>
      </c>
      <c r="K44" s="198"/>
    </row>
    <row r="45" spans="2:22">
      <c r="B45" s="23" t="s">
        <v>43</v>
      </c>
      <c r="C45" s="221" t="s">
        <v>90</v>
      </c>
      <c r="D45" s="214"/>
      <c r="E45" s="214"/>
      <c r="F45" s="214"/>
      <c r="G45" s="222"/>
      <c r="H45" s="218">
        <v>1.1000000000000001E-3</v>
      </c>
      <c r="I45" s="219"/>
      <c r="J45" s="197">
        <f>J14*H45</f>
        <v>1.2344090000000001</v>
      </c>
      <c r="K45" s="198"/>
    </row>
    <row r="46" spans="2:22">
      <c r="B46" s="199" t="s">
        <v>91</v>
      </c>
      <c r="C46" s="200"/>
      <c r="D46" s="200"/>
      <c r="E46" s="200"/>
      <c r="F46" s="200"/>
      <c r="G46" s="201"/>
      <c r="H46" s="202">
        <f>H44+H45</f>
        <v>7.6E-3</v>
      </c>
      <c r="I46" s="203"/>
      <c r="J46" s="204">
        <f>SUM(J44:J45)</f>
        <v>8.5286439999999999</v>
      </c>
      <c r="K46" s="205"/>
    </row>
    <row r="47" spans="2:22">
      <c r="B47" s="18" t="s">
        <v>92</v>
      </c>
      <c r="C47" s="177" t="s">
        <v>93</v>
      </c>
      <c r="D47" s="128"/>
      <c r="E47" s="128"/>
      <c r="F47" s="128"/>
      <c r="G47" s="129"/>
      <c r="H47" s="177" t="s">
        <v>84</v>
      </c>
      <c r="I47" s="129"/>
      <c r="J47" s="177" t="s">
        <v>40</v>
      </c>
      <c r="K47" s="206"/>
    </row>
    <row r="48" spans="2:22">
      <c r="B48" s="19" t="s">
        <v>41</v>
      </c>
      <c r="C48" s="144" t="s">
        <v>94</v>
      </c>
      <c r="D48" s="182"/>
      <c r="E48" s="182"/>
      <c r="F48" s="182"/>
      <c r="G48" s="183"/>
      <c r="H48" s="211">
        <v>4.1999999999999997E-3</v>
      </c>
      <c r="I48" s="212"/>
      <c r="J48" s="197">
        <f>H48*J14</f>
        <v>4.7131980000000002</v>
      </c>
      <c r="K48" s="198"/>
    </row>
    <row r="49" spans="2:17">
      <c r="B49" s="23" t="s">
        <v>43</v>
      </c>
      <c r="C49" s="144" t="s">
        <v>95</v>
      </c>
      <c r="D49" s="182"/>
      <c r="E49" s="182"/>
      <c r="F49" s="182"/>
      <c r="G49" s="183"/>
      <c r="H49" s="220">
        <v>3.5999999999999997E-2</v>
      </c>
      <c r="I49" s="219"/>
      <c r="J49" s="197">
        <f>H48*J48</f>
        <v>1.97954316E-2</v>
      </c>
      <c r="K49" s="198"/>
    </row>
    <row r="50" spans="2:17">
      <c r="B50" s="23" t="s">
        <v>59</v>
      </c>
      <c r="C50" s="144" t="s">
        <v>96</v>
      </c>
      <c r="D50" s="182"/>
      <c r="E50" s="182"/>
      <c r="F50" s="182"/>
      <c r="G50" s="183"/>
      <c r="H50" s="218">
        <v>2E-3</v>
      </c>
      <c r="I50" s="219"/>
      <c r="J50" s="197">
        <f>H50*J51</f>
        <v>4.36307472E-2</v>
      </c>
      <c r="K50" s="198"/>
    </row>
    <row r="51" spans="2:17">
      <c r="B51" s="23" t="s">
        <v>69</v>
      </c>
      <c r="C51" s="144" t="s">
        <v>97</v>
      </c>
      <c r="D51" s="182"/>
      <c r="E51" s="182"/>
      <c r="F51" s="182"/>
      <c r="G51" s="183"/>
      <c r="H51" s="211">
        <v>1.9439999999999999E-2</v>
      </c>
      <c r="I51" s="212"/>
      <c r="J51" s="197">
        <f>H51*J14</f>
        <v>21.815373600000001</v>
      </c>
      <c r="K51" s="198"/>
    </row>
    <row r="52" spans="2:17">
      <c r="B52" s="23" t="s">
        <v>71</v>
      </c>
      <c r="C52" s="152" t="s">
        <v>98</v>
      </c>
      <c r="D52" s="216"/>
      <c r="E52" s="216"/>
      <c r="F52" s="216"/>
      <c r="G52" s="217"/>
      <c r="H52" s="218">
        <v>3.2659999999999998E-3</v>
      </c>
      <c r="I52" s="219"/>
      <c r="J52" s="197">
        <f>H52*J51</f>
        <v>7.1249010177600006E-2</v>
      </c>
      <c r="K52" s="198"/>
    </row>
    <row r="53" spans="2:17">
      <c r="B53" s="23" t="s">
        <v>74</v>
      </c>
      <c r="C53" s="144" t="s">
        <v>99</v>
      </c>
      <c r="D53" s="182"/>
      <c r="E53" s="182"/>
      <c r="F53" s="182"/>
      <c r="G53" s="183"/>
      <c r="H53" s="211">
        <v>2E-3</v>
      </c>
      <c r="I53" s="212"/>
      <c r="J53" s="197">
        <f>H53*J51</f>
        <v>4.36307472E-2</v>
      </c>
      <c r="K53" s="198"/>
    </row>
    <row r="54" spans="2:17">
      <c r="B54" s="199" t="s">
        <v>100</v>
      </c>
      <c r="C54" s="200"/>
      <c r="D54" s="200"/>
      <c r="E54" s="200"/>
      <c r="F54" s="200"/>
      <c r="G54" s="201"/>
      <c r="H54" s="202">
        <f>SUM(H48:H53)</f>
        <v>6.6906000000000007E-2</v>
      </c>
      <c r="I54" s="203"/>
      <c r="J54" s="204">
        <f>SUM(J48:K53)</f>
        <v>26.706877536177601</v>
      </c>
      <c r="K54" s="205"/>
    </row>
    <row r="55" spans="2:17" ht="51.75" customHeight="1">
      <c r="B55" s="213" t="s">
        <v>101</v>
      </c>
      <c r="C55" s="214"/>
      <c r="D55" s="214"/>
      <c r="E55" s="214"/>
      <c r="F55" s="214"/>
      <c r="G55" s="214"/>
      <c r="H55" s="214"/>
      <c r="I55" s="214"/>
      <c r="J55" s="214"/>
      <c r="K55" s="215"/>
    </row>
    <row r="56" spans="2:17">
      <c r="B56" s="18" t="s">
        <v>102</v>
      </c>
      <c r="C56" s="177" t="s">
        <v>83</v>
      </c>
      <c r="D56" s="128"/>
      <c r="E56" s="128"/>
      <c r="F56" s="128"/>
      <c r="G56" s="129"/>
      <c r="H56" s="177" t="s">
        <v>84</v>
      </c>
      <c r="I56" s="129"/>
      <c r="J56" s="177" t="s">
        <v>40</v>
      </c>
      <c r="K56" s="206"/>
    </row>
    <row r="57" spans="2:17">
      <c r="B57" s="19" t="s">
        <v>41</v>
      </c>
      <c r="C57" s="144" t="s">
        <v>103</v>
      </c>
      <c r="D57" s="182"/>
      <c r="E57" s="182"/>
      <c r="F57" s="182"/>
      <c r="G57" s="183"/>
      <c r="H57" s="211">
        <v>0.1111</v>
      </c>
      <c r="I57" s="212"/>
      <c r="J57" s="197">
        <f>H57*J13</f>
        <v>124.67530900000001</v>
      </c>
      <c r="K57" s="198"/>
      <c r="P57" s="20"/>
    </row>
    <row r="58" spans="2:17">
      <c r="B58" s="23" t="s">
        <v>43</v>
      </c>
      <c r="C58" s="144" t="s">
        <v>104</v>
      </c>
      <c r="D58" s="182"/>
      <c r="E58" s="182"/>
      <c r="F58" s="182"/>
      <c r="G58" s="183"/>
      <c r="H58" s="211">
        <v>1.66E-2</v>
      </c>
      <c r="I58" s="212"/>
      <c r="J58" s="197">
        <f>H58*J13</f>
        <v>18.628354000000002</v>
      </c>
      <c r="K58" s="198"/>
      <c r="M58" s="21"/>
      <c r="P58" s="20"/>
    </row>
    <row r="59" spans="2:17">
      <c r="B59" s="23" t="s">
        <v>59</v>
      </c>
      <c r="C59" s="144" t="s">
        <v>105</v>
      </c>
      <c r="D59" s="182"/>
      <c r="E59" s="182"/>
      <c r="F59" s="182"/>
      <c r="G59" s="183"/>
      <c r="H59" s="211">
        <v>2.0000000000000001E-4</v>
      </c>
      <c r="I59" s="212"/>
      <c r="J59" s="197">
        <f>H59*J13</f>
        <v>0.22443800000000003</v>
      </c>
      <c r="K59" s="198"/>
      <c r="P59" s="20"/>
    </row>
    <row r="60" spans="2:17">
      <c r="B60" s="23" t="s">
        <v>69</v>
      </c>
      <c r="C60" s="144" t="s">
        <v>106</v>
      </c>
      <c r="D60" s="182"/>
      <c r="E60" s="182"/>
      <c r="F60" s="182"/>
      <c r="G60" s="183"/>
      <c r="H60" s="211">
        <v>2.8E-3</v>
      </c>
      <c r="I60" s="212"/>
      <c r="J60" s="197">
        <f>H60*J13</f>
        <v>3.1421320000000001</v>
      </c>
      <c r="K60" s="198"/>
      <c r="N60" s="22"/>
      <c r="P60" s="20"/>
      <c r="Q60" s="22"/>
    </row>
    <row r="61" spans="2:17">
      <c r="B61" s="23" t="s">
        <v>71</v>
      </c>
      <c r="C61" s="144" t="s">
        <v>107</v>
      </c>
      <c r="D61" s="182"/>
      <c r="E61" s="182"/>
      <c r="F61" s="182"/>
      <c r="G61" s="183"/>
      <c r="H61" s="211">
        <v>2.9999999999999997E-4</v>
      </c>
      <c r="I61" s="212"/>
      <c r="J61" s="197">
        <f>H61*J13</f>
        <v>0.33665699999999998</v>
      </c>
      <c r="K61" s="198"/>
    </row>
    <row r="62" spans="2:17">
      <c r="B62" s="199" t="s">
        <v>108</v>
      </c>
      <c r="C62" s="200"/>
      <c r="D62" s="200"/>
      <c r="E62" s="200"/>
      <c r="F62" s="200"/>
      <c r="G62" s="201"/>
      <c r="H62" s="184">
        <f>H61+H60+H59+H58+H57</f>
        <v>0.13100000000000001</v>
      </c>
      <c r="I62" s="185"/>
      <c r="J62" s="167">
        <f>SUM(J57:J61)</f>
        <v>147.00689000000003</v>
      </c>
      <c r="K62" s="207"/>
    </row>
    <row r="63" spans="2:17">
      <c r="B63" s="23" t="s">
        <v>77</v>
      </c>
      <c r="C63" s="208" t="s">
        <v>109</v>
      </c>
      <c r="D63" s="209"/>
      <c r="E63" s="209"/>
      <c r="F63" s="209"/>
      <c r="G63" s="210"/>
      <c r="H63" s="184">
        <v>2.2700000000000001E-2</v>
      </c>
      <c r="I63" s="185"/>
      <c r="J63" s="197">
        <f>H63*J62</f>
        <v>3.3370564030000009</v>
      </c>
      <c r="K63" s="198"/>
    </row>
    <row r="64" spans="2:17">
      <c r="B64" s="199" t="s">
        <v>110</v>
      </c>
      <c r="C64" s="200"/>
      <c r="D64" s="200"/>
      <c r="E64" s="200"/>
      <c r="F64" s="200"/>
      <c r="G64" s="201"/>
      <c r="H64" s="202">
        <f>H62+H63</f>
        <v>0.1537</v>
      </c>
      <c r="I64" s="203"/>
      <c r="J64" s="204">
        <f>SUM(J62:J63)</f>
        <v>150.34394640300002</v>
      </c>
      <c r="K64" s="205"/>
    </row>
    <row r="65" spans="2:12">
      <c r="B65" s="18" t="s">
        <v>1</v>
      </c>
      <c r="C65" s="177" t="s">
        <v>111</v>
      </c>
      <c r="D65" s="170"/>
      <c r="E65" s="170"/>
      <c r="F65" s="170"/>
      <c r="G65" s="171"/>
      <c r="H65" s="177" t="s">
        <v>84</v>
      </c>
      <c r="I65" s="129"/>
      <c r="J65" s="177" t="s">
        <v>40</v>
      </c>
      <c r="K65" s="206"/>
    </row>
    <row r="66" spans="2:12">
      <c r="B66" s="7" t="s">
        <v>64</v>
      </c>
      <c r="C66" s="144" t="s">
        <v>112</v>
      </c>
      <c r="D66" s="182"/>
      <c r="E66" s="182"/>
      <c r="F66" s="182"/>
      <c r="G66" s="183"/>
      <c r="H66" s="195">
        <f>+H38</f>
        <v>0.33800000000000008</v>
      </c>
      <c r="I66" s="196"/>
      <c r="J66" s="197">
        <f>H66*J14</f>
        <v>379.30022000000008</v>
      </c>
      <c r="K66" s="198"/>
    </row>
    <row r="67" spans="2:12">
      <c r="B67" s="103" t="s">
        <v>82</v>
      </c>
      <c r="C67" s="144" t="s">
        <v>113</v>
      </c>
      <c r="D67" s="182"/>
      <c r="E67" s="182"/>
      <c r="F67" s="182"/>
      <c r="G67" s="183"/>
      <c r="H67" s="195">
        <f>H42</f>
        <v>9.7299999999999998E-2</v>
      </c>
      <c r="I67" s="196"/>
      <c r="J67" s="197">
        <f>H67*J14</f>
        <v>109.189087</v>
      </c>
      <c r="K67" s="198"/>
    </row>
    <row r="68" spans="2:12">
      <c r="B68" s="103" t="s">
        <v>88</v>
      </c>
      <c r="C68" s="144" t="s">
        <v>89</v>
      </c>
      <c r="D68" s="182"/>
      <c r="E68" s="182"/>
      <c r="F68" s="182"/>
      <c r="G68" s="183"/>
      <c r="H68" s="195">
        <f>H46</f>
        <v>7.6E-3</v>
      </c>
      <c r="I68" s="196"/>
      <c r="J68" s="197">
        <f>H68*J14</f>
        <v>8.5286439999999999</v>
      </c>
      <c r="K68" s="198"/>
    </row>
    <row r="69" spans="2:12">
      <c r="B69" s="103" t="s">
        <v>92</v>
      </c>
      <c r="C69" s="144" t="s">
        <v>114</v>
      </c>
      <c r="D69" s="182"/>
      <c r="E69" s="182"/>
      <c r="F69" s="182"/>
      <c r="G69" s="183"/>
      <c r="H69" s="184">
        <f>H54</f>
        <v>6.6906000000000007E-2</v>
      </c>
      <c r="I69" s="185"/>
      <c r="J69" s="186">
        <f>J54</f>
        <v>26.706877536177601</v>
      </c>
      <c r="K69" s="187"/>
    </row>
    <row r="70" spans="2:12">
      <c r="B70" s="103" t="s">
        <v>102</v>
      </c>
      <c r="C70" s="144" t="s">
        <v>115</v>
      </c>
      <c r="D70" s="182"/>
      <c r="E70" s="182"/>
      <c r="F70" s="182"/>
      <c r="G70" s="183"/>
      <c r="H70" s="184">
        <f>H64</f>
        <v>0.1537</v>
      </c>
      <c r="I70" s="185"/>
      <c r="J70" s="186">
        <f>J64</f>
        <v>150.34394640300002</v>
      </c>
      <c r="K70" s="187"/>
    </row>
    <row r="71" spans="2:12">
      <c r="B71" s="188" t="s">
        <v>116</v>
      </c>
      <c r="C71" s="189"/>
      <c r="D71" s="189"/>
      <c r="E71" s="189"/>
      <c r="F71" s="189"/>
      <c r="G71" s="190"/>
      <c r="H71" s="191">
        <f>SUM(H66:H70)</f>
        <v>0.66350600000000015</v>
      </c>
      <c r="I71" s="192"/>
      <c r="J71" s="193">
        <f>SUM(J66:J70)</f>
        <v>674.06877493917762</v>
      </c>
      <c r="K71" s="194"/>
    </row>
    <row r="72" spans="2:12">
      <c r="B72" s="161" t="s">
        <v>117</v>
      </c>
      <c r="C72" s="178"/>
      <c r="D72" s="178"/>
      <c r="E72" s="178"/>
      <c r="F72" s="178"/>
      <c r="G72" s="178"/>
      <c r="H72" s="178"/>
      <c r="I72" s="178"/>
      <c r="J72" s="178"/>
      <c r="K72" s="24"/>
    </row>
    <row r="73" spans="2:12">
      <c r="B73" s="179" t="s">
        <v>118</v>
      </c>
      <c r="C73" s="180"/>
      <c r="D73" s="180"/>
      <c r="E73" s="180"/>
      <c r="F73" s="180"/>
      <c r="G73" s="180"/>
      <c r="H73" s="180"/>
      <c r="I73" s="180"/>
      <c r="J73" s="180"/>
      <c r="K73" s="24"/>
    </row>
    <row r="74" spans="2:12">
      <c r="B74" s="172" t="s">
        <v>119</v>
      </c>
      <c r="C74" s="173"/>
      <c r="D74" s="173"/>
      <c r="E74" s="173"/>
      <c r="F74" s="173"/>
      <c r="G74" s="173"/>
      <c r="H74" s="173"/>
      <c r="I74" s="173"/>
      <c r="J74" s="173"/>
      <c r="K74" s="181"/>
    </row>
    <row r="75" spans="2:12">
      <c r="B75" s="169" t="s">
        <v>46</v>
      </c>
      <c r="C75" s="170"/>
      <c r="D75" s="170"/>
      <c r="E75" s="170"/>
      <c r="F75" s="170"/>
      <c r="G75" s="170"/>
      <c r="H75" s="170"/>
      <c r="I75" s="171"/>
      <c r="J75" s="25">
        <f>J14</f>
        <v>1122.19</v>
      </c>
      <c r="K75" s="24"/>
    </row>
    <row r="76" spans="2:12">
      <c r="B76" s="169" t="s">
        <v>53</v>
      </c>
      <c r="C76" s="170"/>
      <c r="D76" s="170"/>
      <c r="E76" s="170"/>
      <c r="F76" s="170"/>
      <c r="G76" s="170"/>
      <c r="H76" s="170"/>
      <c r="I76" s="171"/>
      <c r="J76" s="25">
        <f>J21</f>
        <v>447.59859999999998</v>
      </c>
      <c r="K76" s="24"/>
    </row>
    <row r="77" spans="2:12">
      <c r="B77" s="169" t="s">
        <v>61</v>
      </c>
      <c r="C77" s="170"/>
      <c r="D77" s="170"/>
      <c r="E77" s="170"/>
      <c r="F77" s="170"/>
      <c r="G77" s="170"/>
      <c r="H77" s="170"/>
      <c r="I77" s="171"/>
      <c r="J77" s="25">
        <f>J26</f>
        <v>0</v>
      </c>
      <c r="K77" s="24"/>
    </row>
    <row r="78" spans="2:12">
      <c r="B78" s="169" t="s">
        <v>116</v>
      </c>
      <c r="C78" s="170"/>
      <c r="D78" s="170"/>
      <c r="E78" s="170"/>
      <c r="F78" s="170"/>
      <c r="G78" s="170"/>
      <c r="H78" s="170"/>
      <c r="I78" s="171"/>
      <c r="J78" s="25">
        <f>J71</f>
        <v>674.06877493917762</v>
      </c>
      <c r="K78" s="24"/>
    </row>
    <row r="79" spans="2:12">
      <c r="B79" s="172" t="s">
        <v>120</v>
      </c>
      <c r="C79" s="173"/>
      <c r="D79" s="173"/>
      <c r="E79" s="173"/>
      <c r="F79" s="173"/>
      <c r="G79" s="173"/>
      <c r="H79" s="173"/>
      <c r="I79" s="174"/>
      <c r="J79" s="26">
        <f>SUM(J75:J78)</f>
        <v>2243.8573749391776</v>
      </c>
      <c r="K79" s="24"/>
      <c r="L79" s="27"/>
    </row>
    <row r="80" spans="2:12">
      <c r="B80" s="28" t="s">
        <v>121</v>
      </c>
      <c r="C80" s="101"/>
      <c r="D80" s="101"/>
      <c r="E80" s="101"/>
      <c r="F80" s="101"/>
      <c r="G80" s="101"/>
      <c r="H80" s="101"/>
      <c r="I80" s="101"/>
      <c r="J80" s="57"/>
      <c r="K80" s="24"/>
    </row>
    <row r="81" spans="2:13">
      <c r="B81" s="7" t="s">
        <v>122</v>
      </c>
      <c r="C81" s="175" t="s">
        <v>2</v>
      </c>
      <c r="D81" s="176"/>
      <c r="E81" s="176"/>
      <c r="F81" s="176"/>
      <c r="G81" s="29" t="s">
        <v>84</v>
      </c>
      <c r="H81" s="177" t="s">
        <v>40</v>
      </c>
      <c r="I81" s="346"/>
      <c r="J81" s="57"/>
      <c r="K81" s="24"/>
    </row>
    <row r="82" spans="2:13">
      <c r="B82" s="7" t="s">
        <v>41</v>
      </c>
      <c r="C82" s="116" t="s">
        <v>123</v>
      </c>
      <c r="D82" s="130"/>
      <c r="E82" s="130"/>
      <c r="F82" s="130"/>
      <c r="G82" s="54"/>
      <c r="H82" s="117">
        <f>J79*G82</f>
        <v>0</v>
      </c>
      <c r="I82" s="168"/>
      <c r="J82" s="57"/>
      <c r="K82" s="24"/>
    </row>
    <row r="83" spans="2:13" ht="28.5" customHeight="1">
      <c r="B83" s="165" t="s">
        <v>124</v>
      </c>
      <c r="C83" s="166"/>
      <c r="D83" s="166"/>
      <c r="E83" s="166"/>
      <c r="F83" s="166"/>
      <c r="G83" s="131"/>
      <c r="H83" s="131"/>
      <c r="I83" s="131"/>
      <c r="J83" s="57"/>
      <c r="K83" s="24"/>
    </row>
    <row r="84" spans="2:13">
      <c r="B84" s="7" t="s">
        <v>43</v>
      </c>
      <c r="C84" s="149" t="s">
        <v>125</v>
      </c>
      <c r="D84" s="150"/>
      <c r="E84" s="150"/>
      <c r="F84" s="151"/>
      <c r="G84" s="55"/>
      <c r="H84" s="167">
        <f>G84*(H82+J79)</f>
        <v>0</v>
      </c>
      <c r="I84" s="168"/>
      <c r="J84" s="57"/>
      <c r="K84" s="24"/>
    </row>
    <row r="85" spans="2:13" ht="30" customHeight="1">
      <c r="B85" s="165" t="s">
        <v>126</v>
      </c>
      <c r="C85" s="166"/>
      <c r="D85" s="166"/>
      <c r="E85" s="166"/>
      <c r="F85" s="166"/>
      <c r="G85" s="131"/>
      <c r="H85" s="131"/>
      <c r="I85" s="131"/>
      <c r="J85" s="25"/>
      <c r="K85" s="24"/>
    </row>
    <row r="86" spans="2:13">
      <c r="B86" s="156" t="s">
        <v>127</v>
      </c>
      <c r="C86" s="157"/>
      <c r="D86" s="157"/>
      <c r="E86" s="157"/>
      <c r="F86" s="157"/>
      <c r="G86" s="157"/>
      <c r="H86" s="157"/>
      <c r="I86" s="157"/>
      <c r="J86" s="25">
        <f>J79+H82+H84</f>
        <v>2243.8573749391776</v>
      </c>
      <c r="K86" s="30"/>
    </row>
    <row r="87" spans="2:13">
      <c r="B87" s="158" t="s">
        <v>128</v>
      </c>
      <c r="C87" s="159"/>
      <c r="D87" s="159"/>
      <c r="E87" s="159"/>
      <c r="F87" s="159"/>
      <c r="G87" s="159"/>
      <c r="H87" s="160"/>
      <c r="I87" s="31">
        <f>1-G90</f>
        <v>0.85749999999999993</v>
      </c>
      <c r="J87" s="25"/>
      <c r="K87" s="30"/>
    </row>
    <row r="88" spans="2:13">
      <c r="B88" s="161" t="s">
        <v>129</v>
      </c>
      <c r="C88" s="347"/>
      <c r="D88" s="347"/>
      <c r="E88" s="162" t="s">
        <v>130</v>
      </c>
      <c r="F88" s="163" t="s">
        <v>131</v>
      </c>
      <c r="G88" s="163"/>
      <c r="H88" s="163"/>
      <c r="I88" s="162" t="s">
        <v>132</v>
      </c>
      <c r="J88" s="25"/>
      <c r="K88" s="30"/>
    </row>
    <row r="89" spans="2:13">
      <c r="B89" s="348"/>
      <c r="C89" s="347"/>
      <c r="D89" s="347"/>
      <c r="E89" s="347"/>
      <c r="F89" s="164" t="s">
        <v>133</v>
      </c>
      <c r="G89" s="164"/>
      <c r="H89" s="164"/>
      <c r="I89" s="347"/>
      <c r="J89" s="25">
        <f>J86/I87</f>
        <v>2616.7432943897115</v>
      </c>
      <c r="K89" s="30"/>
      <c r="L89" s="32"/>
    </row>
    <row r="90" spans="2:13">
      <c r="B90" s="7" t="s">
        <v>59</v>
      </c>
      <c r="C90" s="149" t="s">
        <v>134</v>
      </c>
      <c r="D90" s="150"/>
      <c r="E90" s="150"/>
      <c r="F90" s="151"/>
      <c r="G90" s="33">
        <f>G92+G93+G94+G96</f>
        <v>0.14250000000000002</v>
      </c>
      <c r="H90" s="117">
        <f>+J89*G90</f>
        <v>372.88591945053395</v>
      </c>
      <c r="I90" s="117"/>
      <c r="J90" s="25"/>
      <c r="K90" s="30"/>
    </row>
    <row r="91" spans="2:13">
      <c r="B91" s="7">
        <v>1</v>
      </c>
      <c r="C91" s="100" t="s">
        <v>135</v>
      </c>
      <c r="D91" s="102"/>
      <c r="E91" s="102"/>
      <c r="F91" s="102"/>
      <c r="G91" s="61"/>
      <c r="H91" s="131"/>
      <c r="I91" s="131"/>
      <c r="J91" s="25"/>
      <c r="K91" s="30"/>
      <c r="M91" s="32"/>
    </row>
    <row r="92" spans="2:13">
      <c r="B92" s="8" t="s">
        <v>136</v>
      </c>
      <c r="C92" s="152" t="s">
        <v>137</v>
      </c>
      <c r="D92" s="153"/>
      <c r="E92" s="153"/>
      <c r="F92" s="154"/>
      <c r="G92" s="35">
        <f>IF($H$3="lucro Real",7.6%,IF($H$3="Lucro Presumido",3%,0))</f>
        <v>7.5999999999999998E-2</v>
      </c>
      <c r="H92" s="131">
        <f>G92*J$89</f>
        <v>198.87249037361806</v>
      </c>
      <c r="I92" s="131"/>
      <c r="J92" s="25"/>
      <c r="K92" s="30"/>
    </row>
    <row r="93" spans="2:13">
      <c r="B93" s="8" t="s">
        <v>138</v>
      </c>
      <c r="C93" s="155" t="s">
        <v>139</v>
      </c>
      <c r="D93" s="155"/>
      <c r="E93" s="155"/>
      <c r="F93" s="155"/>
      <c r="G93" s="35">
        <f>IF($H$3="lucro Real",1.65%,IF($H$3="Lucro Presumido",0.65%,0))</f>
        <v>1.6500000000000001E-2</v>
      </c>
      <c r="H93" s="131">
        <f>G93*J$89</f>
        <v>43.176264357430242</v>
      </c>
      <c r="I93" s="131"/>
      <c r="J93" s="25"/>
      <c r="K93" s="30"/>
    </row>
    <row r="94" spans="2:13">
      <c r="B94" s="8" t="s">
        <v>140</v>
      </c>
      <c r="C94" s="155" t="s">
        <v>141</v>
      </c>
      <c r="D94" s="155"/>
      <c r="E94" s="155"/>
      <c r="F94" s="155"/>
      <c r="G94" s="35"/>
      <c r="H94" s="131">
        <f>G94*J$89</f>
        <v>0</v>
      </c>
      <c r="I94" s="131"/>
      <c r="J94" s="25"/>
      <c r="K94" s="30"/>
    </row>
    <row r="95" spans="2:13">
      <c r="B95" s="7">
        <v>2</v>
      </c>
      <c r="C95" s="141" t="s">
        <v>142</v>
      </c>
      <c r="D95" s="142"/>
      <c r="E95" s="142"/>
      <c r="F95" s="143"/>
      <c r="G95" s="61"/>
      <c r="H95" s="131"/>
      <c r="I95" s="131"/>
      <c r="J95" s="25"/>
      <c r="K95" s="30"/>
    </row>
    <row r="96" spans="2:13">
      <c r="B96" s="8" t="s">
        <v>136</v>
      </c>
      <c r="C96" s="144" t="s">
        <v>143</v>
      </c>
      <c r="D96" s="145"/>
      <c r="E96" s="145"/>
      <c r="F96" s="146"/>
      <c r="G96" s="35">
        <v>0.05</v>
      </c>
      <c r="H96" s="131">
        <f>G96*J$89</f>
        <v>130.83716471948557</v>
      </c>
      <c r="I96" s="131"/>
      <c r="J96" s="25"/>
      <c r="K96" s="30"/>
    </row>
    <row r="97" spans="2:11">
      <c r="B97" s="147" t="s">
        <v>144</v>
      </c>
      <c r="C97" s="148"/>
      <c r="D97" s="148"/>
      <c r="E97" s="148"/>
      <c r="F97" s="148"/>
      <c r="G97" s="148"/>
      <c r="H97" s="120">
        <f>H92+H93+H94+H96+H82+H84</f>
        <v>372.88591945053383</v>
      </c>
      <c r="I97" s="120"/>
      <c r="J97" s="25"/>
      <c r="K97" s="30"/>
    </row>
    <row r="98" spans="2:11">
      <c r="B98" s="132"/>
      <c r="C98" s="133"/>
      <c r="D98" s="133"/>
      <c r="E98" s="133"/>
      <c r="F98" s="133"/>
      <c r="G98" s="133"/>
      <c r="H98" s="133"/>
      <c r="I98" s="133"/>
      <c r="J98" s="134"/>
      <c r="K98" s="24"/>
    </row>
    <row r="99" spans="2:11">
      <c r="B99" s="135"/>
      <c r="C99" s="136"/>
      <c r="D99" s="136"/>
      <c r="E99" s="136"/>
      <c r="F99" s="136"/>
      <c r="G99" s="136"/>
      <c r="H99" s="136"/>
      <c r="I99" s="136"/>
      <c r="J99" s="137"/>
      <c r="K99" s="24"/>
    </row>
    <row r="100" spans="2:11">
      <c r="B100" s="138" t="s">
        <v>145</v>
      </c>
      <c r="C100" s="139"/>
      <c r="D100" s="139"/>
      <c r="E100" s="139"/>
      <c r="F100" s="139"/>
      <c r="G100" s="139"/>
      <c r="H100" s="140" t="s">
        <v>40</v>
      </c>
      <c r="I100" s="139"/>
      <c r="J100" s="25"/>
      <c r="K100" s="24"/>
    </row>
    <row r="101" spans="2:11">
      <c r="B101" s="115" t="s">
        <v>146</v>
      </c>
      <c r="C101" s="130"/>
      <c r="D101" s="130"/>
      <c r="E101" s="130"/>
      <c r="F101" s="130"/>
      <c r="G101" s="130"/>
      <c r="H101" s="131">
        <f>J75</f>
        <v>1122.19</v>
      </c>
      <c r="I101" s="131"/>
      <c r="J101" s="57"/>
      <c r="K101" s="24"/>
    </row>
    <row r="102" spans="2:11">
      <c r="B102" s="115" t="s">
        <v>147</v>
      </c>
      <c r="C102" s="130"/>
      <c r="D102" s="130"/>
      <c r="E102" s="130"/>
      <c r="F102" s="130"/>
      <c r="G102" s="130"/>
      <c r="H102" s="131">
        <f>J76</f>
        <v>447.59859999999998</v>
      </c>
      <c r="I102" s="131"/>
      <c r="J102" s="57"/>
      <c r="K102" s="24"/>
    </row>
    <row r="103" spans="2:11">
      <c r="B103" s="115" t="s">
        <v>148</v>
      </c>
      <c r="C103" s="130"/>
      <c r="D103" s="130"/>
      <c r="E103" s="130"/>
      <c r="F103" s="130"/>
      <c r="G103" s="130"/>
      <c r="H103" s="131">
        <f>J77</f>
        <v>0</v>
      </c>
      <c r="I103" s="131"/>
      <c r="J103" s="57"/>
      <c r="K103" s="24"/>
    </row>
    <row r="104" spans="2:11">
      <c r="B104" s="115" t="s">
        <v>149</v>
      </c>
      <c r="C104" s="130"/>
      <c r="D104" s="130"/>
      <c r="E104" s="130"/>
      <c r="F104" s="130"/>
      <c r="G104" s="130"/>
      <c r="H104" s="131">
        <f>J78</f>
        <v>674.06877493917762</v>
      </c>
      <c r="I104" s="131"/>
      <c r="J104" s="57"/>
      <c r="K104" s="24"/>
    </row>
    <row r="105" spans="2:11">
      <c r="B105" s="115" t="s">
        <v>150</v>
      </c>
      <c r="C105" s="130"/>
      <c r="D105" s="130"/>
      <c r="E105" s="130"/>
      <c r="F105" s="130"/>
      <c r="G105" s="130"/>
      <c r="H105" s="131">
        <f>H97</f>
        <v>372.88591945053383</v>
      </c>
      <c r="I105" s="131"/>
      <c r="J105" s="57"/>
      <c r="K105" s="24"/>
    </row>
    <row r="106" spans="2:11">
      <c r="B106" s="124" t="s">
        <v>172</v>
      </c>
      <c r="C106" s="125"/>
      <c r="D106" s="125"/>
      <c r="E106" s="125"/>
      <c r="F106" s="125"/>
      <c r="G106" s="125"/>
      <c r="H106" s="126">
        <f>SUM(H101:H105)</f>
        <v>2616.7432943897115</v>
      </c>
      <c r="I106" s="126"/>
      <c r="J106" s="57"/>
      <c r="K106" s="24"/>
    </row>
    <row r="107" spans="2:11">
      <c r="B107" s="127"/>
      <c r="C107" s="128"/>
      <c r="D107" s="128"/>
      <c r="E107" s="128"/>
      <c r="F107" s="128"/>
      <c r="G107" s="128"/>
      <c r="H107" s="128"/>
      <c r="I107" s="128"/>
      <c r="J107" s="129"/>
      <c r="K107" s="24"/>
    </row>
    <row r="108" spans="2:11">
      <c r="B108" s="118" t="s">
        <v>152</v>
      </c>
      <c r="C108" s="119"/>
      <c r="D108" s="119"/>
      <c r="E108" s="119"/>
      <c r="F108" s="119"/>
      <c r="G108" s="119"/>
      <c r="H108" s="119" t="s">
        <v>24</v>
      </c>
      <c r="I108" s="119"/>
      <c r="J108" s="57"/>
      <c r="K108" s="24"/>
    </row>
    <row r="109" spans="2:11">
      <c r="B109" s="118" t="s">
        <v>153</v>
      </c>
      <c r="C109" s="119"/>
      <c r="D109" s="119"/>
      <c r="E109" s="119"/>
      <c r="F109" s="36" t="s">
        <v>154</v>
      </c>
      <c r="G109" s="36" t="s">
        <v>155</v>
      </c>
      <c r="H109" s="119"/>
      <c r="I109" s="119"/>
      <c r="J109" s="57"/>
      <c r="K109" s="24"/>
    </row>
    <row r="110" spans="2:11">
      <c r="B110" s="115" t="s">
        <v>156</v>
      </c>
      <c r="C110" s="116"/>
      <c r="D110" s="116"/>
      <c r="E110" s="116"/>
      <c r="F110" s="37">
        <f>G6+G7</f>
        <v>1</v>
      </c>
      <c r="G110" s="38">
        <f>+H106/F110</f>
        <v>2616.7432943897115</v>
      </c>
      <c r="H110" s="117">
        <f>+F110*G110</f>
        <v>2616.7432943897115</v>
      </c>
      <c r="I110" s="117"/>
      <c r="J110" s="57"/>
      <c r="K110" s="24"/>
    </row>
    <row r="111" spans="2:11">
      <c r="B111" s="118" t="s">
        <v>157</v>
      </c>
      <c r="C111" s="119"/>
      <c r="D111" s="119"/>
      <c r="E111" s="119"/>
      <c r="F111" s="119"/>
      <c r="G111" s="119"/>
      <c r="H111" s="120">
        <f>+H110</f>
        <v>2616.7432943897115</v>
      </c>
      <c r="I111" s="120"/>
      <c r="J111" s="57"/>
      <c r="K111" s="24"/>
    </row>
    <row r="112" spans="2:11" ht="15.75" thickBot="1">
      <c r="B112" s="121" t="s">
        <v>158</v>
      </c>
      <c r="C112" s="122"/>
      <c r="D112" s="122"/>
      <c r="E112" s="122"/>
      <c r="F112" s="122"/>
      <c r="G112" s="122"/>
      <c r="H112" s="123">
        <f>H111*12</f>
        <v>31400.91953267654</v>
      </c>
      <c r="I112" s="123"/>
      <c r="J112" s="39"/>
      <c r="K112" s="40"/>
    </row>
    <row r="113"/>
    <row r="114"/>
    <row r="115"/>
    <row r="116"/>
    <row r="117"/>
  </sheetData>
  <sheetProtection algorithmName="SHA-512" hashValue="JOAjvVYAfpCzcNhmni8AaqWV5+3R3eeNIy414RqZgddWbmZhOIZ0M8//aRhSQViAkBBhBpq96RTRsN3cYbwfBA==" saltValue="MYd+9XJFTd5FMIlOssVtTw==" spinCount="100000" sheet="1" objects="1" scenarios="1"/>
  <protectedRanges>
    <protectedRange algorithmName="SHA-512" hashValue="Ah6xLASO/UwiSJvpQJuoNoNIo1mfdhLxEsO3FpD0BDF8AlUm+3TEdBDSiVe9ZIm4T7QqVXzZRl2L3m3Xs8wbfg==" saltValue="scGGcdxRv9YW5mFCeF0+XQ==" spinCount="100000" sqref="J24:K24 K25" name="Intervalo5"/>
    <protectedRange algorithmName="SHA-512" hashValue="NMSv0JJWtkb3QvUsVTHzvSvCQQ/aS8dA7efcphU3A/5W1u/s87dO0B+xDLtSDrlxSXVItHzqy9SDLy5wBJ5OZQ==" saltValue="e2BG1p15fg07qiDCv0z8Zw==" spinCount="100000" sqref="C20:F20" name="Intervalo3"/>
    <protectedRange algorithmName="SHA-512" hashValue="fmLXqBbTOiZlbMv236VyWP47+fJZucYZiquNlQj/N9ONKT3pQCF+jgvywPgD/omnWdo1eAN5z7DMqmGCJaXnOA==" saltValue="rdnOqJQ4K6z46z1YHk/e4w==" spinCount="100000" sqref="H6" name="Intervalo1"/>
    <protectedRange algorithmName="SHA-512" hashValue="k8qMKHorOWOiGUjEQzj/o9qZPhGX84Mwa9tVj7bwWNVcpBtdEVmkPVuzzY0Twt43/ftKl8YkRAAH2Fn4jsLTkg==" saltValue="GUP9L+gkZFeuCb0LAoRJMw==" spinCount="100000" sqref="N17:O17 N18:N20" name="Intervalo4_3"/>
    <protectedRange algorithmName="SHA-512" hashValue="11zYvWi56RXEYTNfWa/zGnrLHzo8OTizHyypLoXUHCi0Dps7F+nOmoEcVfjPlv4v70f3kAkEpFKUUAY2/f+67w==" saltValue="j7ywFm4wbW9tRqNX/QIEOA==" spinCount="100000" sqref="H30" name="Intervalo6_2"/>
    <protectedRange algorithmName="SHA-512" hashValue="WqOapSOrsN1ZIylEeDg8qsMj3/Ei4DSu+yanIGPrB9mdgPDIIehqzbgeAAg8EWvIcWBY5VOT/h31EIMHRZGAMQ==" saltValue="+ug9f8pTOmSSZ2JyYuT7TA==" spinCount="100000" sqref="G84" name="Intervalo8_2"/>
    <protectedRange algorithmName="SHA-512" hashValue="bhbqRQLX8rgbvsG2EOjXKaPiwCv1gO5p9m4DlSaHzQPzQSj2JHWn9xeN2TbHSmmCrAcvR7H4sNdY7ES+wuefyg==" saltValue="v3eAT0tAxQOj7pSMAM0DcA==" spinCount="100000" sqref="G82" name="Intervalo7_2"/>
    <protectedRange algorithmName="SHA-512" hashValue="Ah6xLASO/UwiSJvpQJuoNoNIo1mfdhLxEsO3FpD0BDF8AlUm+3TEdBDSiVe9ZIm4T7QqVXzZRl2L3m3Xs8wbfg==" saltValue="scGGcdxRv9YW5mFCeF0+XQ==" spinCount="100000" sqref="J25" name="Intervalo5_1"/>
    <protectedRange algorithmName="SHA-512" hashValue="Ah6xLASO/UwiSJvpQJuoNoNIo1mfdhLxEsO3FpD0BDF8AlUm+3TEdBDSiVe9ZIm4T7QqVXzZRl2L3m3Xs8wbfg==" saltValue="scGGcdxRv9YW5mFCeF0+XQ==" spinCount="100000" sqref="C25:I25" name="Intervalo5_1_1"/>
    <protectedRange algorithmName="SHA-512" hashValue="k8qMKHorOWOiGUjEQzj/o9qZPhGX84Mwa9tVj7bwWNVcpBtdEVmkPVuzzY0Twt43/ftKl8YkRAAH2Fn4jsLTkg==" saltValue="GUP9L+gkZFeuCb0LAoRJMw==" spinCount="100000" sqref="O18:O20" name="Intervalo4"/>
  </protectedRanges>
  <mergeCells count="253">
    <mergeCell ref="B110:E110"/>
    <mergeCell ref="H110:I110"/>
    <mergeCell ref="B111:G111"/>
    <mergeCell ref="H111:I111"/>
    <mergeCell ref="B112:G112"/>
    <mergeCell ref="H112:I112"/>
    <mergeCell ref="B106:G106"/>
    <mergeCell ref="H106:I106"/>
    <mergeCell ref="B107:J107"/>
    <mergeCell ref="B108:G108"/>
    <mergeCell ref="H108:I109"/>
    <mergeCell ref="B109:E109"/>
    <mergeCell ref="B103:G103"/>
    <mergeCell ref="H103:I103"/>
    <mergeCell ref="B104:G104"/>
    <mergeCell ref="H104:I104"/>
    <mergeCell ref="B105:G105"/>
    <mergeCell ref="H105:I105"/>
    <mergeCell ref="B98:J99"/>
    <mergeCell ref="B100:G100"/>
    <mergeCell ref="H100:I100"/>
    <mergeCell ref="B101:G101"/>
    <mergeCell ref="H101:I101"/>
    <mergeCell ref="B102:G102"/>
    <mergeCell ref="H102:I102"/>
    <mergeCell ref="C95:F95"/>
    <mergeCell ref="H95:I95"/>
    <mergeCell ref="C96:F96"/>
    <mergeCell ref="H96:I96"/>
    <mergeCell ref="B97:G97"/>
    <mergeCell ref="H97:I97"/>
    <mergeCell ref="C90:F90"/>
    <mergeCell ref="H90:I90"/>
    <mergeCell ref="H91:I91"/>
    <mergeCell ref="C92:F92"/>
    <mergeCell ref="H92:I92"/>
    <mergeCell ref="C93:F93"/>
    <mergeCell ref="H93:I93"/>
    <mergeCell ref="C94:F94"/>
    <mergeCell ref="H94:I94"/>
    <mergeCell ref="B86:I86"/>
    <mergeCell ref="B87:H87"/>
    <mergeCell ref="B88:D89"/>
    <mergeCell ref="E88:E89"/>
    <mergeCell ref="F88:H88"/>
    <mergeCell ref="I88:I89"/>
    <mergeCell ref="F89:H89"/>
    <mergeCell ref="B83:F83"/>
    <mergeCell ref="G83:I83"/>
    <mergeCell ref="C84:F84"/>
    <mergeCell ref="H84:I84"/>
    <mergeCell ref="B85:F85"/>
    <mergeCell ref="G85:I85"/>
    <mergeCell ref="B78:I78"/>
    <mergeCell ref="B79:I79"/>
    <mergeCell ref="C81:F81"/>
    <mergeCell ref="H81:I81"/>
    <mergeCell ref="C82:F82"/>
    <mergeCell ref="H82:I82"/>
    <mergeCell ref="B72:J72"/>
    <mergeCell ref="B73:J73"/>
    <mergeCell ref="B74:K74"/>
    <mergeCell ref="B75:I75"/>
    <mergeCell ref="B76:I76"/>
    <mergeCell ref="B77:I77"/>
    <mergeCell ref="C70:G70"/>
    <mergeCell ref="H70:I70"/>
    <mergeCell ref="J70:K70"/>
    <mergeCell ref="B71:G71"/>
    <mergeCell ref="H71:I71"/>
    <mergeCell ref="J71:K71"/>
    <mergeCell ref="C68:G68"/>
    <mergeCell ref="H68:I68"/>
    <mergeCell ref="J68:K68"/>
    <mergeCell ref="C69:G69"/>
    <mergeCell ref="H69:I69"/>
    <mergeCell ref="J69:K69"/>
    <mergeCell ref="C66:G66"/>
    <mergeCell ref="H66:I66"/>
    <mergeCell ref="J66:K66"/>
    <mergeCell ref="C67:G67"/>
    <mergeCell ref="H67:I67"/>
    <mergeCell ref="J67:K67"/>
    <mergeCell ref="B64:G64"/>
    <mergeCell ref="H64:I64"/>
    <mergeCell ref="J64:K64"/>
    <mergeCell ref="C65:G65"/>
    <mergeCell ref="H65:I65"/>
    <mergeCell ref="J65:K65"/>
    <mergeCell ref="B62:G62"/>
    <mergeCell ref="H62:I62"/>
    <mergeCell ref="J62:K62"/>
    <mergeCell ref="C63:G63"/>
    <mergeCell ref="H63:I63"/>
    <mergeCell ref="J63:K63"/>
    <mergeCell ref="C60:G60"/>
    <mergeCell ref="H60:I60"/>
    <mergeCell ref="J60:K60"/>
    <mergeCell ref="C61:G61"/>
    <mergeCell ref="H61:I61"/>
    <mergeCell ref="J61:K61"/>
    <mergeCell ref="C58:G58"/>
    <mergeCell ref="H58:I58"/>
    <mergeCell ref="J58:K58"/>
    <mergeCell ref="C59:G59"/>
    <mergeCell ref="H59:I59"/>
    <mergeCell ref="J59:K59"/>
    <mergeCell ref="B55:K55"/>
    <mergeCell ref="C56:G56"/>
    <mergeCell ref="H56:I56"/>
    <mergeCell ref="J56:K56"/>
    <mergeCell ref="C57:G57"/>
    <mergeCell ref="H57:I57"/>
    <mergeCell ref="J57:K57"/>
    <mergeCell ref="C53:G53"/>
    <mergeCell ref="H53:I53"/>
    <mergeCell ref="J53:K53"/>
    <mergeCell ref="B54:G54"/>
    <mergeCell ref="H54:I54"/>
    <mergeCell ref="J54:K54"/>
    <mergeCell ref="C51:G51"/>
    <mergeCell ref="H51:I51"/>
    <mergeCell ref="J51:K51"/>
    <mergeCell ref="C52:G52"/>
    <mergeCell ref="H52:I52"/>
    <mergeCell ref="J52:K52"/>
    <mergeCell ref="C49:G49"/>
    <mergeCell ref="H49:I49"/>
    <mergeCell ref="J49:K49"/>
    <mergeCell ref="C50:G50"/>
    <mergeCell ref="H50:I50"/>
    <mergeCell ref="J50:K50"/>
    <mergeCell ref="C47:G47"/>
    <mergeCell ref="H47:I47"/>
    <mergeCell ref="J47:K47"/>
    <mergeCell ref="C48:G48"/>
    <mergeCell ref="H48:I48"/>
    <mergeCell ref="J48:K48"/>
    <mergeCell ref="C45:G45"/>
    <mergeCell ref="H45:I45"/>
    <mergeCell ref="J45:K45"/>
    <mergeCell ref="B46:G46"/>
    <mergeCell ref="H46:I46"/>
    <mergeCell ref="J46:K46"/>
    <mergeCell ref="C43:G43"/>
    <mergeCell ref="H43:I43"/>
    <mergeCell ref="J43:K43"/>
    <mergeCell ref="C44:G44"/>
    <mergeCell ref="H44:I44"/>
    <mergeCell ref="J44:K44"/>
    <mergeCell ref="C41:G41"/>
    <mergeCell ref="H41:I41"/>
    <mergeCell ref="J41:K41"/>
    <mergeCell ref="B42:G42"/>
    <mergeCell ref="H42:I42"/>
    <mergeCell ref="J42:K42"/>
    <mergeCell ref="C39:G39"/>
    <mergeCell ref="H39:I39"/>
    <mergeCell ref="J39:K39"/>
    <mergeCell ref="C40:G40"/>
    <mergeCell ref="H40:I40"/>
    <mergeCell ref="J40:K40"/>
    <mergeCell ref="C37:G37"/>
    <mergeCell ref="H37:I37"/>
    <mergeCell ref="J37:K37"/>
    <mergeCell ref="B38:G38"/>
    <mergeCell ref="H38:I38"/>
    <mergeCell ref="J38:K38"/>
    <mergeCell ref="C35:G35"/>
    <mergeCell ref="H35:I35"/>
    <mergeCell ref="J35:K35"/>
    <mergeCell ref="C36:G36"/>
    <mergeCell ref="H36:I36"/>
    <mergeCell ref="J36:K36"/>
    <mergeCell ref="C33:G33"/>
    <mergeCell ref="H33:I33"/>
    <mergeCell ref="J33:K33"/>
    <mergeCell ref="C34:G34"/>
    <mergeCell ref="H34:I34"/>
    <mergeCell ref="J34:K34"/>
    <mergeCell ref="C31:G31"/>
    <mergeCell ref="H31:I31"/>
    <mergeCell ref="J31:K31"/>
    <mergeCell ref="C32:G32"/>
    <mergeCell ref="H32:I32"/>
    <mergeCell ref="J32:K32"/>
    <mergeCell ref="B27:K27"/>
    <mergeCell ref="B28:J28"/>
    <mergeCell ref="C29:G29"/>
    <mergeCell ref="H29:I29"/>
    <mergeCell ref="J29:K29"/>
    <mergeCell ref="C30:G30"/>
    <mergeCell ref="H30:I30"/>
    <mergeCell ref="J30:K30"/>
    <mergeCell ref="B22:K22"/>
    <mergeCell ref="C23:I23"/>
    <mergeCell ref="J23:K23"/>
    <mergeCell ref="C24:I24"/>
    <mergeCell ref="J24:K24"/>
    <mergeCell ref="B26:I26"/>
    <mergeCell ref="J26:K26"/>
    <mergeCell ref="C25:I25"/>
    <mergeCell ref="C19:F19"/>
    <mergeCell ref="H19:I19"/>
    <mergeCell ref="J19:K19"/>
    <mergeCell ref="C20:F20"/>
    <mergeCell ref="H20:I20"/>
    <mergeCell ref="B21:I21"/>
    <mergeCell ref="J21:K21"/>
    <mergeCell ref="H16:I16"/>
    <mergeCell ref="J16:K16"/>
    <mergeCell ref="C17:F17"/>
    <mergeCell ref="H17:I17"/>
    <mergeCell ref="J17:K17"/>
    <mergeCell ref="C18:F18"/>
    <mergeCell ref="H18:I18"/>
    <mergeCell ref="J18:K18"/>
    <mergeCell ref="M14:S14"/>
    <mergeCell ref="B15:K15"/>
    <mergeCell ref="M15:M16"/>
    <mergeCell ref="N15:N16"/>
    <mergeCell ref="O15:O16"/>
    <mergeCell ref="P15:P16"/>
    <mergeCell ref="Q15:Q16"/>
    <mergeCell ref="R15:R16"/>
    <mergeCell ref="S15:S16"/>
    <mergeCell ref="C16:F16"/>
    <mergeCell ref="C12:I12"/>
    <mergeCell ref="J12:K12"/>
    <mergeCell ref="C13:I13"/>
    <mergeCell ref="J13:K13"/>
    <mergeCell ref="B14:I14"/>
    <mergeCell ref="J14:K14"/>
    <mergeCell ref="B8:I8"/>
    <mergeCell ref="J8:K8"/>
    <mergeCell ref="B9:I9"/>
    <mergeCell ref="J9:K9"/>
    <mergeCell ref="B10:K10"/>
    <mergeCell ref="B11:K11"/>
    <mergeCell ref="M5:N6"/>
    <mergeCell ref="B6:F6"/>
    <mergeCell ref="H6:I6"/>
    <mergeCell ref="J6:K6"/>
    <mergeCell ref="B7:F7"/>
    <mergeCell ref="H7:I7"/>
    <mergeCell ref="J7:K7"/>
    <mergeCell ref="B2:I2"/>
    <mergeCell ref="J2:K5"/>
    <mergeCell ref="B3:G3"/>
    <mergeCell ref="H3:I3"/>
    <mergeCell ref="B4:I4"/>
    <mergeCell ref="B5:F5"/>
    <mergeCell ref="H5:I5"/>
  </mergeCells>
  <dataValidations count="2">
    <dataValidation type="list" allowBlank="1" showInputMessage="1" showErrorMessage="1" sqref="H3:I3" xr:uid="{00000000-0002-0000-0500-000000000000}">
      <formula1>$V$33:$V$35</formula1>
    </dataValidation>
    <dataValidation allowBlank="1" showInputMessage="1" showErrorMessage="1" prompt="Preencher aqui apenas se o serviço for tributado pelo SIMPLES NACIONAL." sqref="G94" xr:uid="{00000000-0002-0000-0500-000001000000}"/>
  </dataValidation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17"/>
  <sheetViews>
    <sheetView showGridLines="0" topLeftCell="A91" workbookViewId="0">
      <selection activeCell="A91" sqref="A1:XFD1048576"/>
    </sheetView>
  </sheetViews>
  <sheetFormatPr defaultColWidth="0" defaultRowHeight="15" customHeight="1" zeroHeight="1"/>
  <cols>
    <col min="1" max="1" width="4" customWidth="1"/>
    <col min="2" max="5" width="9.140625" customWidth="1"/>
    <col min="6" max="6" width="19.28515625" customWidth="1"/>
    <col min="7" max="7" width="15.7109375" bestFit="1" customWidth="1"/>
    <col min="8" max="8" width="9.140625" customWidth="1"/>
    <col min="9" max="9" width="22" customWidth="1"/>
    <col min="10" max="10" width="20.28515625" customWidth="1"/>
    <col min="11" max="11" width="0.140625" customWidth="1"/>
    <col min="12" max="12" width="10.5703125" bestFit="1" customWidth="1"/>
    <col min="13" max="13" width="22.42578125" customWidth="1"/>
    <col min="14" max="14" width="12.28515625" customWidth="1"/>
    <col min="15" max="15" width="13" bestFit="1" customWidth="1"/>
    <col min="16" max="16" width="10.5703125" bestFit="1" customWidth="1"/>
    <col min="17" max="17" width="10.140625" bestFit="1" customWidth="1"/>
    <col min="18" max="18" width="9.42578125" bestFit="1" customWidth="1"/>
    <col min="19" max="19" width="12.42578125" bestFit="1" customWidth="1"/>
    <col min="20" max="16384" width="9.140625" hidden="1"/>
  </cols>
  <sheetData>
    <row r="1" spans="2:19" ht="15.75" thickBot="1"/>
    <row r="2" spans="2:19" ht="15" customHeight="1">
      <c r="B2" s="263" t="s">
        <v>23</v>
      </c>
      <c r="C2" s="264"/>
      <c r="D2" s="264"/>
      <c r="E2" s="264"/>
      <c r="F2" s="264"/>
      <c r="G2" s="264"/>
      <c r="H2" s="264"/>
      <c r="I2" s="265"/>
      <c r="J2" s="266" t="s">
        <v>24</v>
      </c>
      <c r="K2" s="267"/>
      <c r="M2" s="1" t="s">
        <v>25</v>
      </c>
    </row>
    <row r="3" spans="2:19" ht="24" customHeight="1">
      <c r="B3" s="272" t="s">
        <v>26</v>
      </c>
      <c r="C3" s="273"/>
      <c r="D3" s="273"/>
      <c r="E3" s="273"/>
      <c r="F3" s="273"/>
      <c r="G3" s="273"/>
      <c r="H3" s="274" t="s">
        <v>27</v>
      </c>
      <c r="I3" s="275"/>
      <c r="J3" s="268"/>
      <c r="K3" s="269"/>
      <c r="M3" s="1"/>
    </row>
    <row r="4" spans="2:19" ht="39" customHeight="1">
      <c r="B4" s="276" t="s">
        <v>28</v>
      </c>
      <c r="C4" s="277"/>
      <c r="D4" s="277"/>
      <c r="E4" s="277"/>
      <c r="F4" s="277"/>
      <c r="G4" s="277"/>
      <c r="H4" s="277"/>
      <c r="I4" s="278"/>
      <c r="J4" s="268"/>
      <c r="K4" s="269"/>
      <c r="M4" s="1"/>
    </row>
    <row r="5" spans="2:19">
      <c r="B5" s="279" t="s">
        <v>29</v>
      </c>
      <c r="C5" s="128"/>
      <c r="D5" s="128"/>
      <c r="E5" s="128"/>
      <c r="F5" s="129"/>
      <c r="G5" s="2" t="s">
        <v>30</v>
      </c>
      <c r="H5" s="280" t="s">
        <v>31</v>
      </c>
      <c r="I5" s="281"/>
      <c r="J5" s="270"/>
      <c r="K5" s="271"/>
      <c r="M5" s="114" t="s">
        <v>32</v>
      </c>
      <c r="N5" s="114"/>
    </row>
    <row r="6" spans="2:19" ht="15" customHeight="1">
      <c r="B6" s="257" t="s">
        <v>182</v>
      </c>
      <c r="C6" s="258"/>
      <c r="D6" s="258"/>
      <c r="E6" s="258"/>
      <c r="F6" s="259"/>
      <c r="G6" s="3">
        <v>1</v>
      </c>
      <c r="H6" s="260">
        <v>1122.19</v>
      </c>
      <c r="I6" s="261"/>
      <c r="J6" s="197">
        <f>G6*H6</f>
        <v>1122.19</v>
      </c>
      <c r="K6" s="198"/>
      <c r="M6" s="114"/>
      <c r="N6" s="114"/>
    </row>
    <row r="7" spans="2:19">
      <c r="B7" s="262"/>
      <c r="C7" s="128"/>
      <c r="D7" s="128"/>
      <c r="E7" s="128"/>
      <c r="F7" s="129"/>
      <c r="G7" s="4"/>
      <c r="H7" s="260"/>
      <c r="I7" s="261"/>
      <c r="J7" s="197">
        <f t="shared" ref="J7" si="0">G7*H7</f>
        <v>0</v>
      </c>
      <c r="K7" s="198"/>
      <c r="L7" s="5"/>
    </row>
    <row r="8" spans="2:19">
      <c r="B8" s="294" t="s">
        <v>34</v>
      </c>
      <c r="C8" s="295"/>
      <c r="D8" s="295"/>
      <c r="E8" s="295"/>
      <c r="F8" s="295"/>
      <c r="G8" s="295"/>
      <c r="H8" s="295"/>
      <c r="I8" s="296"/>
      <c r="J8" s="204">
        <f>SUM(J6:J7)</f>
        <v>1122.19</v>
      </c>
      <c r="K8" s="247"/>
      <c r="L8" s="5"/>
    </row>
    <row r="9" spans="2:19">
      <c r="B9" s="297" t="s">
        <v>35</v>
      </c>
      <c r="C9" s="200"/>
      <c r="D9" s="200"/>
      <c r="E9" s="200"/>
      <c r="F9" s="200"/>
      <c r="G9" s="200"/>
      <c r="H9" s="200"/>
      <c r="I9" s="201"/>
      <c r="J9" s="204">
        <f>J8*12</f>
        <v>13466.28</v>
      </c>
      <c r="K9" s="247"/>
    </row>
    <row r="10" spans="2:19">
      <c r="B10" s="248" t="s">
        <v>36</v>
      </c>
      <c r="C10" s="249"/>
      <c r="D10" s="249"/>
      <c r="E10" s="249"/>
      <c r="F10" s="249"/>
      <c r="G10" s="249"/>
      <c r="H10" s="249"/>
      <c r="I10" s="249"/>
      <c r="J10" s="249"/>
      <c r="K10" s="250"/>
    </row>
    <row r="11" spans="2:19" ht="45.75" customHeight="1">
      <c r="B11" s="213" t="s">
        <v>37</v>
      </c>
      <c r="C11" s="214"/>
      <c r="D11" s="214"/>
      <c r="E11" s="214"/>
      <c r="F11" s="214"/>
      <c r="G11" s="214"/>
      <c r="H11" s="214"/>
      <c r="I11" s="214"/>
      <c r="J11" s="214"/>
      <c r="K11" s="215"/>
      <c r="M11" s="6"/>
    </row>
    <row r="12" spans="2:19">
      <c r="B12" s="7" t="s">
        <v>38</v>
      </c>
      <c r="C12" s="177" t="s">
        <v>39</v>
      </c>
      <c r="D12" s="128"/>
      <c r="E12" s="128"/>
      <c r="F12" s="128"/>
      <c r="G12" s="128"/>
      <c r="H12" s="128"/>
      <c r="I12" s="129"/>
      <c r="J12" s="282" t="s">
        <v>40</v>
      </c>
      <c r="K12" s="283"/>
    </row>
    <row r="13" spans="2:19">
      <c r="B13" s="8" t="s">
        <v>41</v>
      </c>
      <c r="C13" s="284" t="s">
        <v>42</v>
      </c>
      <c r="D13" s="285"/>
      <c r="E13" s="285"/>
      <c r="F13" s="285"/>
      <c r="G13" s="285"/>
      <c r="H13" s="285"/>
      <c r="I13" s="286"/>
      <c r="J13" s="260">
        <f>J8</f>
        <v>1122.19</v>
      </c>
      <c r="K13" s="301"/>
    </row>
    <row r="14" spans="2:19">
      <c r="B14" s="233" t="s">
        <v>46</v>
      </c>
      <c r="C14" s="289"/>
      <c r="D14" s="289"/>
      <c r="E14" s="289"/>
      <c r="F14" s="289"/>
      <c r="G14" s="289"/>
      <c r="H14" s="289"/>
      <c r="I14" s="290"/>
      <c r="J14" s="236">
        <f>SUM(J13:K13)</f>
        <v>1122.19</v>
      </c>
      <c r="K14" s="291"/>
      <c r="M14" s="136" t="s">
        <v>160</v>
      </c>
      <c r="N14" s="136"/>
      <c r="O14" s="136"/>
      <c r="P14" s="136"/>
      <c r="Q14" s="136"/>
      <c r="R14" s="136"/>
      <c r="S14" s="136"/>
    </row>
    <row r="15" spans="2:19" ht="49.5" customHeight="1">
      <c r="B15" s="213" t="s">
        <v>47</v>
      </c>
      <c r="C15" s="214"/>
      <c r="D15" s="214"/>
      <c r="E15" s="214"/>
      <c r="F15" s="214"/>
      <c r="G15" s="214"/>
      <c r="H15" s="214"/>
      <c r="I15" s="214"/>
      <c r="J15" s="214"/>
      <c r="K15" s="215"/>
      <c r="M15" s="310" t="s">
        <v>161</v>
      </c>
      <c r="N15" s="310" t="s">
        <v>162</v>
      </c>
      <c r="O15" s="310" t="s">
        <v>40</v>
      </c>
      <c r="P15" s="310" t="s">
        <v>163</v>
      </c>
      <c r="Q15" s="311" t="s">
        <v>51</v>
      </c>
      <c r="R15" s="310" t="s">
        <v>164</v>
      </c>
      <c r="S15" s="311" t="s">
        <v>165</v>
      </c>
    </row>
    <row r="16" spans="2:19">
      <c r="B16" s="7" t="s">
        <v>48</v>
      </c>
      <c r="C16" s="177" t="s">
        <v>49</v>
      </c>
      <c r="D16" s="128"/>
      <c r="E16" s="128"/>
      <c r="F16" s="129"/>
      <c r="G16" s="9" t="s">
        <v>30</v>
      </c>
      <c r="H16" s="177" t="s">
        <v>50</v>
      </c>
      <c r="I16" s="129"/>
      <c r="J16" s="177" t="s">
        <v>51</v>
      </c>
      <c r="K16" s="206"/>
      <c r="M16" s="310"/>
      <c r="N16" s="310"/>
      <c r="O16" s="310"/>
      <c r="P16" s="310"/>
      <c r="Q16" s="311"/>
      <c r="R16" s="311"/>
      <c r="S16" s="311"/>
    </row>
    <row r="17" spans="2:19" ht="43.5" customHeight="1">
      <c r="B17" s="8" t="s">
        <v>41</v>
      </c>
      <c r="C17" s="221" t="s">
        <v>174</v>
      </c>
      <c r="D17" s="214"/>
      <c r="E17" s="214"/>
      <c r="F17" s="222"/>
      <c r="G17" s="11">
        <f>+G6</f>
        <v>1</v>
      </c>
      <c r="H17" s="197">
        <f>+S17</f>
        <v>97.668599999999998</v>
      </c>
      <c r="I17" s="320"/>
      <c r="J17" s="197">
        <f t="shared" ref="J17:J20" si="1">H17*G17</f>
        <v>97.668599999999998</v>
      </c>
      <c r="K17" s="198"/>
      <c r="M17" s="10" t="s">
        <v>167</v>
      </c>
      <c r="N17" s="11">
        <v>22</v>
      </c>
      <c r="O17" s="12">
        <v>3.75</v>
      </c>
      <c r="P17" s="12">
        <f>+O17*2</f>
        <v>7.5</v>
      </c>
      <c r="Q17" s="13">
        <f>(N17*P17)</f>
        <v>165</v>
      </c>
      <c r="R17" s="14">
        <f>IF(N17&gt;0,(-H6*0.06),0)</f>
        <v>-67.331400000000002</v>
      </c>
      <c r="S17" s="15">
        <f>SUM(Q17:R17)</f>
        <v>97.668599999999998</v>
      </c>
    </row>
    <row r="18" spans="2:19" ht="15" customHeight="1">
      <c r="B18" s="8" t="s">
        <v>43</v>
      </c>
      <c r="C18" s="221" t="s">
        <v>168</v>
      </c>
      <c r="D18" s="214"/>
      <c r="E18" s="214"/>
      <c r="F18" s="222"/>
      <c r="G18" s="11">
        <f>G17</f>
        <v>1</v>
      </c>
      <c r="H18" s="315">
        <v>183.6</v>
      </c>
      <c r="I18" s="316"/>
      <c r="J18" s="197">
        <f t="shared" si="1"/>
        <v>183.6</v>
      </c>
      <c r="K18" s="198"/>
      <c r="M18" s="11" t="s">
        <v>169</v>
      </c>
      <c r="N18" s="11">
        <v>22</v>
      </c>
      <c r="O18" s="47">
        <v>7.65</v>
      </c>
      <c r="P18" s="57"/>
      <c r="Q18" s="16">
        <f>+N18*O18</f>
        <v>168.3</v>
      </c>
    </row>
    <row r="19" spans="2:19" ht="15" customHeight="1">
      <c r="B19" s="17" t="s">
        <v>59</v>
      </c>
      <c r="C19" s="324" t="s">
        <v>170</v>
      </c>
      <c r="D19" s="325"/>
      <c r="E19" s="325"/>
      <c r="F19" s="326"/>
      <c r="G19" s="11">
        <f t="shared" ref="G19:G20" si="2">G18</f>
        <v>1</v>
      </c>
      <c r="H19" s="315">
        <v>62.4</v>
      </c>
      <c r="I19" s="316"/>
      <c r="J19" s="197">
        <f>G19*H19</f>
        <v>62.4</v>
      </c>
      <c r="K19" s="198"/>
      <c r="M19" s="11" t="s">
        <v>170</v>
      </c>
      <c r="N19" s="11">
        <v>1</v>
      </c>
      <c r="O19" s="47">
        <v>62.4</v>
      </c>
      <c r="P19" s="57"/>
      <c r="Q19" s="16">
        <f>+N19*O19</f>
        <v>62.4</v>
      </c>
    </row>
    <row r="20" spans="2:19" ht="15" customHeight="1">
      <c r="B20" s="17" t="s">
        <v>69</v>
      </c>
      <c r="C20" s="327" t="s">
        <v>171</v>
      </c>
      <c r="D20" s="328"/>
      <c r="E20" s="328"/>
      <c r="F20" s="329"/>
      <c r="G20" s="11">
        <f t="shared" si="2"/>
        <v>1</v>
      </c>
      <c r="H20" s="315">
        <v>103.93</v>
      </c>
      <c r="I20" s="316"/>
      <c r="J20" s="104">
        <f t="shared" si="1"/>
        <v>103.93</v>
      </c>
      <c r="K20" s="105"/>
      <c r="M20" s="11" t="s">
        <v>171</v>
      </c>
      <c r="N20" s="11">
        <v>1</v>
      </c>
      <c r="O20" s="47">
        <v>103.93</v>
      </c>
      <c r="P20" s="57"/>
      <c r="Q20" s="16">
        <f>+N20*O20</f>
        <v>103.93</v>
      </c>
    </row>
    <row r="21" spans="2:19">
      <c r="B21" s="233" t="s">
        <v>53</v>
      </c>
      <c r="C21" s="234"/>
      <c r="D21" s="234"/>
      <c r="E21" s="234"/>
      <c r="F21" s="234"/>
      <c r="G21" s="234"/>
      <c r="H21" s="234"/>
      <c r="I21" s="235"/>
      <c r="J21" s="236">
        <f>SUM(J17:J20)</f>
        <v>447.59859999999998</v>
      </c>
      <c r="K21" s="237"/>
    </row>
    <row r="22" spans="2:19" ht="15" customHeight="1">
      <c r="B22" s="213" t="s">
        <v>54</v>
      </c>
      <c r="C22" s="240"/>
      <c r="D22" s="240"/>
      <c r="E22" s="240"/>
      <c r="F22" s="240"/>
      <c r="G22" s="240"/>
      <c r="H22" s="240"/>
      <c r="I22" s="240"/>
      <c r="J22" s="240"/>
      <c r="K22" s="241"/>
    </row>
    <row r="23" spans="2:19">
      <c r="B23" s="8" t="s">
        <v>55</v>
      </c>
      <c r="C23" s="141" t="s">
        <v>56</v>
      </c>
      <c r="D23" s="182"/>
      <c r="E23" s="182"/>
      <c r="F23" s="182"/>
      <c r="G23" s="182"/>
      <c r="H23" s="182"/>
      <c r="I23" s="183"/>
      <c r="J23" s="177" t="s">
        <v>51</v>
      </c>
      <c r="K23" s="206"/>
    </row>
    <row r="24" spans="2:19">
      <c r="B24" s="8" t="s">
        <v>41</v>
      </c>
      <c r="C24" s="144" t="s">
        <v>57</v>
      </c>
      <c r="D24" s="182"/>
      <c r="E24" s="182"/>
      <c r="F24" s="182"/>
      <c r="G24" s="182"/>
      <c r="H24" s="182"/>
      <c r="I24" s="183"/>
      <c r="J24" s="330"/>
      <c r="K24" s="331"/>
    </row>
    <row r="25" spans="2:19" ht="56.25" customHeight="1">
      <c r="B25" s="8" t="s">
        <v>43</v>
      </c>
      <c r="C25" s="242" t="s">
        <v>60</v>
      </c>
      <c r="D25" s="243"/>
      <c r="E25" s="243"/>
      <c r="F25" s="243"/>
      <c r="G25" s="243"/>
      <c r="H25" s="243"/>
      <c r="I25" s="244"/>
      <c r="J25" s="332"/>
      <c r="K25" s="333"/>
    </row>
    <row r="26" spans="2:19" ht="56.25" customHeight="1">
      <c r="B26" s="56" t="s">
        <v>59</v>
      </c>
      <c r="C26" s="242" t="s">
        <v>58</v>
      </c>
      <c r="D26" s="243"/>
      <c r="E26" s="243"/>
      <c r="F26" s="243"/>
      <c r="G26" s="243"/>
      <c r="H26" s="243"/>
      <c r="I26" s="244"/>
      <c r="J26" s="108"/>
      <c r="K26" s="59"/>
    </row>
    <row r="27" spans="2:19">
      <c r="B27" s="233" t="s">
        <v>61</v>
      </c>
      <c r="C27" s="234"/>
      <c r="D27" s="234"/>
      <c r="E27" s="234"/>
      <c r="F27" s="234"/>
      <c r="G27" s="234"/>
      <c r="H27" s="234"/>
      <c r="I27" s="235"/>
      <c r="J27" s="236">
        <f>SUM(J24:J26)</f>
        <v>0</v>
      </c>
      <c r="K27" s="237"/>
    </row>
    <row r="28" spans="2:19" ht="57" customHeight="1">
      <c r="B28" s="213" t="s">
        <v>62</v>
      </c>
      <c r="C28" s="214"/>
      <c r="D28" s="214"/>
      <c r="E28" s="214"/>
      <c r="F28" s="214"/>
      <c r="G28" s="214"/>
      <c r="H28" s="214"/>
      <c r="I28" s="214"/>
      <c r="J28" s="214"/>
      <c r="K28" s="215"/>
    </row>
    <row r="29" spans="2:19" ht="57.75" customHeight="1">
      <c r="B29" s="238" t="s">
        <v>63</v>
      </c>
      <c r="C29" s="239"/>
      <c r="D29" s="239"/>
      <c r="E29" s="239"/>
      <c r="F29" s="239"/>
      <c r="G29" s="239"/>
      <c r="H29" s="239"/>
      <c r="I29" s="239"/>
      <c r="J29" s="239"/>
      <c r="K29" s="106"/>
    </row>
    <row r="30" spans="2:19" ht="15" customHeight="1">
      <c r="B30" s="18" t="s">
        <v>64</v>
      </c>
      <c r="C30" s="177" t="s">
        <v>65</v>
      </c>
      <c r="D30" s="128"/>
      <c r="E30" s="128"/>
      <c r="F30" s="128"/>
      <c r="G30" s="129"/>
      <c r="H30" s="232">
        <f>H39</f>
        <v>0.33800000000000008</v>
      </c>
      <c r="I30" s="129"/>
      <c r="J30" s="177" t="s">
        <v>40</v>
      </c>
      <c r="K30" s="206"/>
    </row>
    <row r="31" spans="2:19">
      <c r="B31" s="19" t="s">
        <v>41</v>
      </c>
      <c r="C31" s="144" t="s">
        <v>66</v>
      </c>
      <c r="D31" s="182"/>
      <c r="E31" s="182"/>
      <c r="F31" s="182"/>
      <c r="G31" s="183"/>
      <c r="H31" s="211">
        <v>0.2</v>
      </c>
      <c r="I31" s="212"/>
      <c r="J31" s="197">
        <f>H31*J13</f>
        <v>224.43800000000002</v>
      </c>
      <c r="K31" s="198"/>
    </row>
    <row r="32" spans="2:19">
      <c r="B32" s="23" t="s">
        <v>43</v>
      </c>
      <c r="C32" s="144" t="s">
        <v>67</v>
      </c>
      <c r="D32" s="182"/>
      <c r="E32" s="182"/>
      <c r="F32" s="182"/>
      <c r="G32" s="183"/>
      <c r="H32" s="211">
        <v>1.4999999999999999E-2</v>
      </c>
      <c r="I32" s="212"/>
      <c r="J32" s="197">
        <f>H32*J13</f>
        <v>16.832850000000001</v>
      </c>
      <c r="K32" s="198"/>
    </row>
    <row r="33" spans="2:22">
      <c r="B33" s="23" t="s">
        <v>59</v>
      </c>
      <c r="C33" s="144" t="s">
        <v>68</v>
      </c>
      <c r="D33" s="182"/>
      <c r="E33" s="182"/>
      <c r="F33" s="182"/>
      <c r="G33" s="183"/>
      <c r="H33" s="211">
        <v>0.01</v>
      </c>
      <c r="I33" s="212"/>
      <c r="J33" s="197">
        <f>H33*J13</f>
        <v>11.221900000000002</v>
      </c>
      <c r="K33" s="198"/>
    </row>
    <row r="34" spans="2:22">
      <c r="B34" s="23" t="s">
        <v>69</v>
      </c>
      <c r="C34" s="144" t="s">
        <v>70</v>
      </c>
      <c r="D34" s="182"/>
      <c r="E34" s="182"/>
      <c r="F34" s="182"/>
      <c r="G34" s="183"/>
      <c r="H34" s="211">
        <v>2E-3</v>
      </c>
      <c r="I34" s="212"/>
      <c r="J34" s="197">
        <f>H34*J13</f>
        <v>2.24438</v>
      </c>
      <c r="K34" s="198"/>
      <c r="V34" t="s">
        <v>27</v>
      </c>
    </row>
    <row r="35" spans="2:22">
      <c r="B35" s="23" t="s">
        <v>71</v>
      </c>
      <c r="C35" s="144" t="s">
        <v>72</v>
      </c>
      <c r="D35" s="182"/>
      <c r="E35" s="182"/>
      <c r="F35" s="182"/>
      <c r="G35" s="183"/>
      <c r="H35" s="211">
        <v>2.5000000000000001E-2</v>
      </c>
      <c r="I35" s="212"/>
      <c r="J35" s="197">
        <f>H35*J13</f>
        <v>28.054750000000002</v>
      </c>
      <c r="K35" s="198"/>
      <c r="V35" t="s">
        <v>73</v>
      </c>
    </row>
    <row r="36" spans="2:22">
      <c r="B36" s="23" t="s">
        <v>74</v>
      </c>
      <c r="C36" s="144" t="s">
        <v>75</v>
      </c>
      <c r="D36" s="182"/>
      <c r="E36" s="182"/>
      <c r="F36" s="182"/>
      <c r="G36" s="183"/>
      <c r="H36" s="211">
        <v>0.08</v>
      </c>
      <c r="I36" s="212"/>
      <c r="J36" s="197">
        <f>H36*J13</f>
        <v>89.775200000000012</v>
      </c>
      <c r="K36" s="198"/>
      <c r="V36" t="s">
        <v>76</v>
      </c>
    </row>
    <row r="37" spans="2:22">
      <c r="B37" s="23" t="s">
        <v>77</v>
      </c>
      <c r="C37" s="144" t="s">
        <v>78</v>
      </c>
      <c r="D37" s="182"/>
      <c r="E37" s="182"/>
      <c r="F37" s="182"/>
      <c r="G37" s="183"/>
      <c r="H37" s="230"/>
      <c r="I37" s="231"/>
      <c r="J37" s="197">
        <f>H37*J13</f>
        <v>0</v>
      </c>
      <c r="K37" s="198"/>
    </row>
    <row r="38" spans="2:22">
      <c r="B38" s="23" t="s">
        <v>79</v>
      </c>
      <c r="C38" s="144" t="s">
        <v>80</v>
      </c>
      <c r="D38" s="182"/>
      <c r="E38" s="182"/>
      <c r="F38" s="182"/>
      <c r="G38" s="183"/>
      <c r="H38" s="211">
        <v>6.0000000000000001E-3</v>
      </c>
      <c r="I38" s="212"/>
      <c r="J38" s="197">
        <f>H38*J13</f>
        <v>6.7331400000000006</v>
      </c>
      <c r="K38" s="198"/>
    </row>
    <row r="39" spans="2:22">
      <c r="B39" s="199" t="s">
        <v>81</v>
      </c>
      <c r="C39" s="200"/>
      <c r="D39" s="200"/>
      <c r="E39" s="200"/>
      <c r="F39" s="200"/>
      <c r="G39" s="201"/>
      <c r="H39" s="202">
        <f>SUM(H31:H38)</f>
        <v>0.33800000000000008</v>
      </c>
      <c r="I39" s="203"/>
      <c r="J39" s="204">
        <f>SUM(J31:J38)</f>
        <v>379.30022000000002</v>
      </c>
      <c r="K39" s="205"/>
    </row>
    <row r="40" spans="2:22">
      <c r="B40" s="18" t="s">
        <v>82</v>
      </c>
      <c r="C40" s="177" t="s">
        <v>83</v>
      </c>
      <c r="D40" s="128"/>
      <c r="E40" s="128"/>
      <c r="F40" s="128"/>
      <c r="G40" s="129"/>
      <c r="H40" s="177" t="s">
        <v>84</v>
      </c>
      <c r="I40" s="129"/>
      <c r="J40" s="177" t="s">
        <v>40</v>
      </c>
      <c r="K40" s="206"/>
    </row>
    <row r="41" spans="2:22">
      <c r="B41" s="19" t="s">
        <v>41</v>
      </c>
      <c r="C41" s="144" t="s">
        <v>85</v>
      </c>
      <c r="D41" s="182"/>
      <c r="E41" s="182"/>
      <c r="F41" s="182"/>
      <c r="G41" s="183"/>
      <c r="H41" s="218">
        <v>8.3299999999999999E-2</v>
      </c>
      <c r="I41" s="219"/>
      <c r="J41" s="197">
        <f>H41*J13</f>
        <v>93.478426999999996</v>
      </c>
      <c r="K41" s="198"/>
    </row>
    <row r="42" spans="2:22">
      <c r="B42" s="8" t="s">
        <v>41</v>
      </c>
      <c r="C42" s="223" t="s">
        <v>86</v>
      </c>
      <c r="D42" s="224"/>
      <c r="E42" s="224"/>
      <c r="F42" s="224"/>
      <c r="G42" s="225"/>
      <c r="H42" s="226">
        <v>1.4E-2</v>
      </c>
      <c r="I42" s="227"/>
      <c r="J42" s="228">
        <f>H42*J14</f>
        <v>15.710660000000001</v>
      </c>
      <c r="K42" s="229"/>
    </row>
    <row r="43" spans="2:22">
      <c r="B43" s="199" t="s">
        <v>87</v>
      </c>
      <c r="C43" s="200"/>
      <c r="D43" s="200"/>
      <c r="E43" s="200"/>
      <c r="F43" s="200"/>
      <c r="G43" s="201"/>
      <c r="H43" s="202">
        <f>H41+H42</f>
        <v>9.7299999999999998E-2</v>
      </c>
      <c r="I43" s="203"/>
      <c r="J43" s="204">
        <f>J41+J42</f>
        <v>109.189087</v>
      </c>
      <c r="K43" s="205"/>
    </row>
    <row r="44" spans="2:22">
      <c r="B44" s="18" t="s">
        <v>88</v>
      </c>
      <c r="C44" s="177" t="s">
        <v>83</v>
      </c>
      <c r="D44" s="128"/>
      <c r="E44" s="128"/>
      <c r="F44" s="128"/>
      <c r="G44" s="129"/>
      <c r="H44" s="177" t="s">
        <v>84</v>
      </c>
      <c r="I44" s="129"/>
      <c r="J44" s="177" t="s">
        <v>40</v>
      </c>
      <c r="K44" s="206"/>
    </row>
    <row r="45" spans="2:22">
      <c r="B45" s="19" t="s">
        <v>41</v>
      </c>
      <c r="C45" s="144" t="s">
        <v>89</v>
      </c>
      <c r="D45" s="182"/>
      <c r="E45" s="182"/>
      <c r="F45" s="182"/>
      <c r="G45" s="183"/>
      <c r="H45" s="211">
        <v>6.4999999999999997E-3</v>
      </c>
      <c r="I45" s="212"/>
      <c r="J45" s="197">
        <f>H45*J14</f>
        <v>7.2942349999999996</v>
      </c>
      <c r="K45" s="198"/>
    </row>
    <row r="46" spans="2:22">
      <c r="B46" s="23" t="s">
        <v>43</v>
      </c>
      <c r="C46" s="221" t="s">
        <v>90</v>
      </c>
      <c r="D46" s="214"/>
      <c r="E46" s="214"/>
      <c r="F46" s="214"/>
      <c r="G46" s="222"/>
      <c r="H46" s="218">
        <v>1.1000000000000001E-3</v>
      </c>
      <c r="I46" s="219"/>
      <c r="J46" s="197">
        <f>J14*H46</f>
        <v>1.2344090000000001</v>
      </c>
      <c r="K46" s="198"/>
    </row>
    <row r="47" spans="2:22">
      <c r="B47" s="199" t="s">
        <v>91</v>
      </c>
      <c r="C47" s="200"/>
      <c r="D47" s="200"/>
      <c r="E47" s="200"/>
      <c r="F47" s="200"/>
      <c r="G47" s="201"/>
      <c r="H47" s="202">
        <f>H45+H46</f>
        <v>7.6E-3</v>
      </c>
      <c r="I47" s="203"/>
      <c r="J47" s="204">
        <f>SUM(J45:J46)</f>
        <v>8.5286439999999999</v>
      </c>
      <c r="K47" s="205"/>
    </row>
    <row r="48" spans="2:22">
      <c r="B48" s="18" t="s">
        <v>92</v>
      </c>
      <c r="C48" s="177" t="s">
        <v>93</v>
      </c>
      <c r="D48" s="128"/>
      <c r="E48" s="128"/>
      <c r="F48" s="128"/>
      <c r="G48" s="129"/>
      <c r="H48" s="177" t="s">
        <v>84</v>
      </c>
      <c r="I48" s="129"/>
      <c r="J48" s="177" t="s">
        <v>40</v>
      </c>
      <c r="K48" s="206"/>
    </row>
    <row r="49" spans="2:17">
      <c r="B49" s="19" t="s">
        <v>41</v>
      </c>
      <c r="C49" s="144" t="s">
        <v>94</v>
      </c>
      <c r="D49" s="182"/>
      <c r="E49" s="182"/>
      <c r="F49" s="182"/>
      <c r="G49" s="183"/>
      <c r="H49" s="211">
        <v>4.1999999999999997E-3</v>
      </c>
      <c r="I49" s="212"/>
      <c r="J49" s="197">
        <f>H49*J14</f>
        <v>4.7131980000000002</v>
      </c>
      <c r="K49" s="198"/>
    </row>
    <row r="50" spans="2:17">
      <c r="B50" s="23" t="s">
        <v>43</v>
      </c>
      <c r="C50" s="144" t="s">
        <v>95</v>
      </c>
      <c r="D50" s="182"/>
      <c r="E50" s="182"/>
      <c r="F50" s="182"/>
      <c r="G50" s="183"/>
      <c r="H50" s="220">
        <v>3.5999999999999997E-2</v>
      </c>
      <c r="I50" s="219"/>
      <c r="J50" s="197">
        <f>H49*J49</f>
        <v>1.97954316E-2</v>
      </c>
      <c r="K50" s="198"/>
    </row>
    <row r="51" spans="2:17">
      <c r="B51" s="23" t="s">
        <v>59</v>
      </c>
      <c r="C51" s="144" t="s">
        <v>96</v>
      </c>
      <c r="D51" s="182"/>
      <c r="E51" s="182"/>
      <c r="F51" s="182"/>
      <c r="G51" s="183"/>
      <c r="H51" s="218">
        <v>2E-3</v>
      </c>
      <c r="I51" s="219"/>
      <c r="J51" s="197">
        <f>H51*J52</f>
        <v>4.36307472E-2</v>
      </c>
      <c r="K51" s="198"/>
    </row>
    <row r="52" spans="2:17">
      <c r="B52" s="23" t="s">
        <v>69</v>
      </c>
      <c r="C52" s="144" t="s">
        <v>97</v>
      </c>
      <c r="D52" s="182"/>
      <c r="E52" s="182"/>
      <c r="F52" s="182"/>
      <c r="G52" s="183"/>
      <c r="H52" s="211">
        <v>1.9439999999999999E-2</v>
      </c>
      <c r="I52" s="212"/>
      <c r="J52" s="197">
        <f>H52*J14</f>
        <v>21.815373600000001</v>
      </c>
      <c r="K52" s="198"/>
    </row>
    <row r="53" spans="2:17">
      <c r="B53" s="23" t="s">
        <v>71</v>
      </c>
      <c r="C53" s="152" t="s">
        <v>98</v>
      </c>
      <c r="D53" s="216"/>
      <c r="E53" s="216"/>
      <c r="F53" s="216"/>
      <c r="G53" s="217"/>
      <c r="H53" s="218">
        <v>3.2659999999999998E-3</v>
      </c>
      <c r="I53" s="219"/>
      <c r="J53" s="197">
        <f>H53*J52</f>
        <v>7.1249010177600006E-2</v>
      </c>
      <c r="K53" s="198"/>
    </row>
    <row r="54" spans="2:17" ht="15" customHeight="1">
      <c r="B54" s="23" t="s">
        <v>74</v>
      </c>
      <c r="C54" s="144" t="s">
        <v>99</v>
      </c>
      <c r="D54" s="182"/>
      <c r="E54" s="182"/>
      <c r="F54" s="182"/>
      <c r="G54" s="183"/>
      <c r="H54" s="211">
        <v>2E-3</v>
      </c>
      <c r="I54" s="212"/>
      <c r="J54" s="197">
        <f>H54*J52</f>
        <v>4.36307472E-2</v>
      </c>
      <c r="K54" s="198"/>
    </row>
    <row r="55" spans="2:17">
      <c r="B55" s="199" t="s">
        <v>100</v>
      </c>
      <c r="C55" s="200"/>
      <c r="D55" s="200"/>
      <c r="E55" s="200"/>
      <c r="F55" s="200"/>
      <c r="G55" s="201"/>
      <c r="H55" s="202">
        <f>SUM(H49:H54)</f>
        <v>6.6906000000000007E-2</v>
      </c>
      <c r="I55" s="203"/>
      <c r="J55" s="204">
        <f>SUM(J49:K54)</f>
        <v>26.706877536177601</v>
      </c>
      <c r="K55" s="205"/>
    </row>
    <row r="56" spans="2:17" ht="53.25" customHeight="1">
      <c r="B56" s="213" t="s">
        <v>101</v>
      </c>
      <c r="C56" s="214"/>
      <c r="D56" s="214"/>
      <c r="E56" s="214"/>
      <c r="F56" s="214"/>
      <c r="G56" s="214"/>
      <c r="H56" s="214"/>
      <c r="I56" s="214"/>
      <c r="J56" s="214"/>
      <c r="K56" s="215"/>
    </row>
    <row r="57" spans="2:17" ht="15" customHeight="1">
      <c r="B57" s="18" t="s">
        <v>102</v>
      </c>
      <c r="C57" s="177" t="s">
        <v>83</v>
      </c>
      <c r="D57" s="128"/>
      <c r="E57" s="128"/>
      <c r="F57" s="128"/>
      <c r="G57" s="129"/>
      <c r="H57" s="177" t="s">
        <v>84</v>
      </c>
      <c r="I57" s="129"/>
      <c r="J57" s="177" t="s">
        <v>40</v>
      </c>
      <c r="K57" s="206"/>
    </row>
    <row r="58" spans="2:17">
      <c r="B58" s="19" t="s">
        <v>41</v>
      </c>
      <c r="C58" s="144" t="s">
        <v>103</v>
      </c>
      <c r="D58" s="182"/>
      <c r="E58" s="182"/>
      <c r="F58" s="182"/>
      <c r="G58" s="183"/>
      <c r="H58" s="211">
        <v>0.1111</v>
      </c>
      <c r="I58" s="212"/>
      <c r="J58" s="197">
        <f>H58*J13</f>
        <v>124.67530900000001</v>
      </c>
      <c r="K58" s="198"/>
      <c r="P58" s="20"/>
    </row>
    <row r="59" spans="2:17">
      <c r="B59" s="23" t="s">
        <v>43</v>
      </c>
      <c r="C59" s="144" t="s">
        <v>104</v>
      </c>
      <c r="D59" s="182"/>
      <c r="E59" s="182"/>
      <c r="F59" s="182"/>
      <c r="G59" s="183"/>
      <c r="H59" s="211">
        <v>1.66E-2</v>
      </c>
      <c r="I59" s="212"/>
      <c r="J59" s="197">
        <f>H59*J13</f>
        <v>18.628354000000002</v>
      </c>
      <c r="K59" s="198"/>
      <c r="M59" s="21"/>
      <c r="P59" s="20"/>
    </row>
    <row r="60" spans="2:17">
      <c r="B60" s="23" t="s">
        <v>59</v>
      </c>
      <c r="C60" s="144" t="s">
        <v>105</v>
      </c>
      <c r="D60" s="182"/>
      <c r="E60" s="182"/>
      <c r="F60" s="182"/>
      <c r="G60" s="183"/>
      <c r="H60" s="211">
        <v>2.0000000000000001E-4</v>
      </c>
      <c r="I60" s="212"/>
      <c r="J60" s="197">
        <f>H60*J13</f>
        <v>0.22443800000000003</v>
      </c>
      <c r="K60" s="198"/>
      <c r="P60" s="20"/>
    </row>
    <row r="61" spans="2:17">
      <c r="B61" s="23" t="s">
        <v>69</v>
      </c>
      <c r="C61" s="144" t="s">
        <v>106</v>
      </c>
      <c r="D61" s="182"/>
      <c r="E61" s="182"/>
      <c r="F61" s="182"/>
      <c r="G61" s="183"/>
      <c r="H61" s="211">
        <v>2.8E-3</v>
      </c>
      <c r="I61" s="212"/>
      <c r="J61" s="197">
        <f>H61*J13</f>
        <v>3.1421320000000001</v>
      </c>
      <c r="K61" s="198"/>
      <c r="N61" s="22"/>
      <c r="P61" s="20"/>
      <c r="Q61" s="22"/>
    </row>
    <row r="62" spans="2:17">
      <c r="B62" s="23" t="s">
        <v>71</v>
      </c>
      <c r="C62" s="144" t="s">
        <v>107</v>
      </c>
      <c r="D62" s="182"/>
      <c r="E62" s="182"/>
      <c r="F62" s="182"/>
      <c r="G62" s="183"/>
      <c r="H62" s="211">
        <v>2.9999999999999997E-4</v>
      </c>
      <c r="I62" s="212"/>
      <c r="J62" s="197">
        <f>H62*J13</f>
        <v>0.33665699999999998</v>
      </c>
      <c r="K62" s="198"/>
    </row>
    <row r="63" spans="2:17">
      <c r="B63" s="199" t="s">
        <v>108</v>
      </c>
      <c r="C63" s="200"/>
      <c r="D63" s="200"/>
      <c r="E63" s="200"/>
      <c r="F63" s="200"/>
      <c r="G63" s="201"/>
      <c r="H63" s="184">
        <f>H62+H61+H60+H59+H58</f>
        <v>0.13100000000000001</v>
      </c>
      <c r="I63" s="185"/>
      <c r="J63" s="167">
        <f>SUM(J58:J62)</f>
        <v>147.00689000000003</v>
      </c>
      <c r="K63" s="207"/>
    </row>
    <row r="64" spans="2:17">
      <c r="B64" s="23" t="s">
        <v>77</v>
      </c>
      <c r="C64" s="208" t="s">
        <v>109</v>
      </c>
      <c r="D64" s="209"/>
      <c r="E64" s="209"/>
      <c r="F64" s="209"/>
      <c r="G64" s="210"/>
      <c r="H64" s="184">
        <v>2.2700000000000001E-2</v>
      </c>
      <c r="I64" s="185"/>
      <c r="J64" s="197">
        <f>H64*J63</f>
        <v>3.3370564030000009</v>
      </c>
      <c r="K64" s="198"/>
    </row>
    <row r="65" spans="2:12" ht="15" customHeight="1">
      <c r="B65" s="199" t="s">
        <v>110</v>
      </c>
      <c r="C65" s="200"/>
      <c r="D65" s="200"/>
      <c r="E65" s="200"/>
      <c r="F65" s="200"/>
      <c r="G65" s="201"/>
      <c r="H65" s="202">
        <f>H63+H64</f>
        <v>0.1537</v>
      </c>
      <c r="I65" s="203"/>
      <c r="J65" s="204">
        <f>SUM(J63:J64)</f>
        <v>150.34394640300002</v>
      </c>
      <c r="K65" s="205"/>
    </row>
    <row r="66" spans="2:12">
      <c r="B66" s="18" t="s">
        <v>1</v>
      </c>
      <c r="C66" s="177" t="s">
        <v>111</v>
      </c>
      <c r="D66" s="170"/>
      <c r="E66" s="170"/>
      <c r="F66" s="170"/>
      <c r="G66" s="171"/>
      <c r="H66" s="177" t="s">
        <v>84</v>
      </c>
      <c r="I66" s="129"/>
      <c r="J66" s="177" t="s">
        <v>40</v>
      </c>
      <c r="K66" s="206"/>
    </row>
    <row r="67" spans="2:12">
      <c r="B67" s="7" t="s">
        <v>64</v>
      </c>
      <c r="C67" s="144" t="s">
        <v>112</v>
      </c>
      <c r="D67" s="182"/>
      <c r="E67" s="182"/>
      <c r="F67" s="182"/>
      <c r="G67" s="183"/>
      <c r="H67" s="195">
        <f>+H39</f>
        <v>0.33800000000000008</v>
      </c>
      <c r="I67" s="196"/>
      <c r="J67" s="197">
        <f>H67*J14</f>
        <v>379.30022000000008</v>
      </c>
      <c r="K67" s="198"/>
    </row>
    <row r="68" spans="2:12">
      <c r="B68" s="103" t="s">
        <v>82</v>
      </c>
      <c r="C68" s="144" t="s">
        <v>113</v>
      </c>
      <c r="D68" s="182"/>
      <c r="E68" s="182"/>
      <c r="F68" s="182"/>
      <c r="G68" s="183"/>
      <c r="H68" s="195">
        <f>H43</f>
        <v>9.7299999999999998E-2</v>
      </c>
      <c r="I68" s="196"/>
      <c r="J68" s="197">
        <f>H68*J14</f>
        <v>109.189087</v>
      </c>
      <c r="K68" s="198"/>
    </row>
    <row r="69" spans="2:12">
      <c r="B69" s="103" t="s">
        <v>88</v>
      </c>
      <c r="C69" s="144" t="s">
        <v>89</v>
      </c>
      <c r="D69" s="182"/>
      <c r="E69" s="182"/>
      <c r="F69" s="182"/>
      <c r="G69" s="183"/>
      <c r="H69" s="195">
        <f>H47</f>
        <v>7.6E-3</v>
      </c>
      <c r="I69" s="196"/>
      <c r="J69" s="197">
        <f>H69*J14</f>
        <v>8.5286439999999999</v>
      </c>
      <c r="K69" s="198"/>
    </row>
    <row r="70" spans="2:12">
      <c r="B70" s="103" t="s">
        <v>92</v>
      </c>
      <c r="C70" s="144" t="s">
        <v>114</v>
      </c>
      <c r="D70" s="182"/>
      <c r="E70" s="182"/>
      <c r="F70" s="182"/>
      <c r="G70" s="183"/>
      <c r="H70" s="184">
        <f>H55</f>
        <v>6.6906000000000007E-2</v>
      </c>
      <c r="I70" s="185"/>
      <c r="J70" s="186">
        <f>J55</f>
        <v>26.706877536177601</v>
      </c>
      <c r="K70" s="187"/>
    </row>
    <row r="71" spans="2:12">
      <c r="B71" s="103" t="s">
        <v>102</v>
      </c>
      <c r="C71" s="144" t="s">
        <v>115</v>
      </c>
      <c r="D71" s="182"/>
      <c r="E71" s="182"/>
      <c r="F71" s="182"/>
      <c r="G71" s="183"/>
      <c r="H71" s="184">
        <f>H65</f>
        <v>0.1537</v>
      </c>
      <c r="I71" s="185"/>
      <c r="J71" s="186">
        <f>J65</f>
        <v>150.34394640300002</v>
      </c>
      <c r="K71" s="187"/>
    </row>
    <row r="72" spans="2:12">
      <c r="B72" s="188" t="s">
        <v>116</v>
      </c>
      <c r="C72" s="189"/>
      <c r="D72" s="189"/>
      <c r="E72" s="189"/>
      <c r="F72" s="189"/>
      <c r="G72" s="190"/>
      <c r="H72" s="191">
        <f>SUM(H67:H71)</f>
        <v>0.66350600000000015</v>
      </c>
      <c r="I72" s="192"/>
      <c r="J72" s="193">
        <f>SUM(J67:J71)</f>
        <v>674.06877493917762</v>
      </c>
      <c r="K72" s="194"/>
    </row>
    <row r="73" spans="2:12">
      <c r="B73" s="161" t="s">
        <v>117</v>
      </c>
      <c r="C73" s="178"/>
      <c r="D73" s="178"/>
      <c r="E73" s="178"/>
      <c r="F73" s="178"/>
      <c r="G73" s="178"/>
      <c r="H73" s="178"/>
      <c r="I73" s="178"/>
      <c r="J73" s="178"/>
      <c r="K73" s="24"/>
    </row>
    <row r="74" spans="2:12" ht="15" customHeight="1">
      <c r="B74" s="179" t="s">
        <v>118</v>
      </c>
      <c r="C74" s="180"/>
      <c r="D74" s="180"/>
      <c r="E74" s="180"/>
      <c r="F74" s="180"/>
      <c r="G74" s="180"/>
      <c r="H74" s="180"/>
      <c r="I74" s="180"/>
      <c r="J74" s="180"/>
      <c r="K74" s="24"/>
    </row>
    <row r="75" spans="2:12">
      <c r="B75" s="172" t="s">
        <v>119</v>
      </c>
      <c r="C75" s="173"/>
      <c r="D75" s="173"/>
      <c r="E75" s="173"/>
      <c r="F75" s="173"/>
      <c r="G75" s="173"/>
      <c r="H75" s="173"/>
      <c r="I75" s="173"/>
      <c r="J75" s="173"/>
      <c r="K75" s="181"/>
    </row>
    <row r="76" spans="2:12">
      <c r="B76" s="169" t="s">
        <v>46</v>
      </c>
      <c r="C76" s="170"/>
      <c r="D76" s="170"/>
      <c r="E76" s="170"/>
      <c r="F76" s="170"/>
      <c r="G76" s="170"/>
      <c r="H76" s="170"/>
      <c r="I76" s="171"/>
      <c r="J76" s="25">
        <f>J14</f>
        <v>1122.19</v>
      </c>
      <c r="K76" s="24"/>
    </row>
    <row r="77" spans="2:12">
      <c r="B77" s="169" t="s">
        <v>53</v>
      </c>
      <c r="C77" s="170"/>
      <c r="D77" s="170"/>
      <c r="E77" s="170"/>
      <c r="F77" s="170"/>
      <c r="G77" s="170"/>
      <c r="H77" s="170"/>
      <c r="I77" s="171"/>
      <c r="J77" s="25">
        <f>J21</f>
        <v>447.59859999999998</v>
      </c>
      <c r="K77" s="24"/>
    </row>
    <row r="78" spans="2:12">
      <c r="B78" s="169" t="s">
        <v>61</v>
      </c>
      <c r="C78" s="170"/>
      <c r="D78" s="170"/>
      <c r="E78" s="170"/>
      <c r="F78" s="170"/>
      <c r="G78" s="170"/>
      <c r="H78" s="170"/>
      <c r="I78" s="171"/>
      <c r="J78" s="25">
        <f>J27</f>
        <v>0</v>
      </c>
      <c r="K78" s="24"/>
    </row>
    <row r="79" spans="2:12">
      <c r="B79" s="169" t="s">
        <v>116</v>
      </c>
      <c r="C79" s="170"/>
      <c r="D79" s="170"/>
      <c r="E79" s="170"/>
      <c r="F79" s="170"/>
      <c r="G79" s="170"/>
      <c r="H79" s="170"/>
      <c r="I79" s="171"/>
      <c r="J79" s="25">
        <f>J72</f>
        <v>674.06877493917762</v>
      </c>
      <c r="K79" s="24"/>
    </row>
    <row r="80" spans="2:12">
      <c r="B80" s="172" t="s">
        <v>120</v>
      </c>
      <c r="C80" s="173"/>
      <c r="D80" s="173"/>
      <c r="E80" s="173"/>
      <c r="F80" s="173"/>
      <c r="G80" s="173"/>
      <c r="H80" s="173"/>
      <c r="I80" s="174"/>
      <c r="J80" s="26">
        <f>SUM(J76:J79)</f>
        <v>2243.8573749391776</v>
      </c>
      <c r="K80" s="24"/>
      <c r="L80" s="27"/>
    </row>
    <row r="81" spans="2:13">
      <c r="B81" s="28" t="s">
        <v>121</v>
      </c>
      <c r="C81" s="101"/>
      <c r="D81" s="101"/>
      <c r="E81" s="101"/>
      <c r="F81" s="101"/>
      <c r="G81" s="101"/>
      <c r="H81" s="101"/>
      <c r="I81" s="101"/>
      <c r="J81" s="57"/>
      <c r="K81" s="24"/>
    </row>
    <row r="82" spans="2:13">
      <c r="B82" s="7" t="s">
        <v>122</v>
      </c>
      <c r="C82" s="175" t="s">
        <v>2</v>
      </c>
      <c r="D82" s="176"/>
      <c r="E82" s="176"/>
      <c r="F82" s="176"/>
      <c r="G82" s="29" t="s">
        <v>84</v>
      </c>
      <c r="H82" s="177" t="s">
        <v>40</v>
      </c>
      <c r="I82" s="346"/>
      <c r="J82" s="57"/>
      <c r="K82" s="24"/>
    </row>
    <row r="83" spans="2:13">
      <c r="B83" s="7" t="s">
        <v>41</v>
      </c>
      <c r="C83" s="116" t="s">
        <v>123</v>
      </c>
      <c r="D83" s="130"/>
      <c r="E83" s="130"/>
      <c r="F83" s="130"/>
      <c r="G83" s="54"/>
      <c r="H83" s="117">
        <f>J80*G83</f>
        <v>0</v>
      </c>
      <c r="I83" s="168"/>
      <c r="J83" s="57"/>
      <c r="K83" s="24"/>
    </row>
    <row r="84" spans="2:13" ht="31.5" customHeight="1">
      <c r="B84" s="165" t="s">
        <v>124</v>
      </c>
      <c r="C84" s="166"/>
      <c r="D84" s="166"/>
      <c r="E84" s="166"/>
      <c r="F84" s="166"/>
      <c r="G84" s="131"/>
      <c r="H84" s="131"/>
      <c r="I84" s="131"/>
      <c r="J84" s="57"/>
      <c r="K84" s="24"/>
    </row>
    <row r="85" spans="2:13" ht="15" customHeight="1">
      <c r="B85" s="7" t="s">
        <v>43</v>
      </c>
      <c r="C85" s="149" t="s">
        <v>125</v>
      </c>
      <c r="D85" s="150"/>
      <c r="E85" s="150"/>
      <c r="F85" s="151"/>
      <c r="G85" s="55"/>
      <c r="H85" s="167">
        <f>G85*(H83+J80)</f>
        <v>0</v>
      </c>
      <c r="I85" s="168"/>
      <c r="J85" s="57"/>
      <c r="K85" s="24"/>
    </row>
    <row r="86" spans="2:13" ht="26.25" customHeight="1">
      <c r="B86" s="165" t="s">
        <v>126</v>
      </c>
      <c r="C86" s="166"/>
      <c r="D86" s="166"/>
      <c r="E86" s="166"/>
      <c r="F86" s="166"/>
      <c r="G86" s="131"/>
      <c r="H86" s="131"/>
      <c r="I86" s="131"/>
      <c r="J86" s="25"/>
      <c r="K86" s="24"/>
    </row>
    <row r="87" spans="2:13" ht="15" customHeight="1">
      <c r="B87" s="156" t="s">
        <v>127</v>
      </c>
      <c r="C87" s="157"/>
      <c r="D87" s="157"/>
      <c r="E87" s="157"/>
      <c r="F87" s="157"/>
      <c r="G87" s="157"/>
      <c r="H87" s="157"/>
      <c r="I87" s="157"/>
      <c r="J87" s="25">
        <f>J80+H83+H85</f>
        <v>2243.8573749391776</v>
      </c>
      <c r="K87" s="30"/>
    </row>
    <row r="88" spans="2:13" ht="15" customHeight="1">
      <c r="B88" s="158" t="s">
        <v>128</v>
      </c>
      <c r="C88" s="159"/>
      <c r="D88" s="159"/>
      <c r="E88" s="159"/>
      <c r="F88" s="159"/>
      <c r="G88" s="159"/>
      <c r="H88" s="160"/>
      <c r="I88" s="31">
        <f>1-G91</f>
        <v>0.85749999999999993</v>
      </c>
      <c r="J88" s="25"/>
      <c r="K88" s="30"/>
    </row>
    <row r="89" spans="2:13" ht="15" customHeight="1">
      <c r="B89" s="161" t="s">
        <v>129</v>
      </c>
      <c r="C89" s="347"/>
      <c r="D89" s="347"/>
      <c r="E89" s="162" t="s">
        <v>130</v>
      </c>
      <c r="F89" s="163" t="s">
        <v>131</v>
      </c>
      <c r="G89" s="163"/>
      <c r="H89" s="163"/>
      <c r="I89" s="162" t="s">
        <v>132</v>
      </c>
      <c r="J89" s="25"/>
      <c r="K89" s="30"/>
    </row>
    <row r="90" spans="2:13" ht="15" customHeight="1">
      <c r="B90" s="348"/>
      <c r="C90" s="347"/>
      <c r="D90" s="347"/>
      <c r="E90" s="347"/>
      <c r="F90" s="164" t="s">
        <v>133</v>
      </c>
      <c r="G90" s="164"/>
      <c r="H90" s="164"/>
      <c r="I90" s="347"/>
      <c r="J90" s="25">
        <f>J87/I88</f>
        <v>2616.7432943897115</v>
      </c>
      <c r="K90" s="30"/>
      <c r="L90" s="32"/>
    </row>
    <row r="91" spans="2:13">
      <c r="B91" s="7" t="s">
        <v>59</v>
      </c>
      <c r="C91" s="149" t="s">
        <v>134</v>
      </c>
      <c r="D91" s="150"/>
      <c r="E91" s="150"/>
      <c r="F91" s="151"/>
      <c r="G91" s="33">
        <f>G93+G94+G95+G97</f>
        <v>0.14250000000000002</v>
      </c>
      <c r="H91" s="117">
        <f>+J90*G91</f>
        <v>372.88591945053395</v>
      </c>
      <c r="I91" s="117"/>
      <c r="J91" s="25"/>
      <c r="K91" s="30"/>
    </row>
    <row r="92" spans="2:13">
      <c r="B92" s="7">
        <v>1</v>
      </c>
      <c r="C92" s="100" t="s">
        <v>135</v>
      </c>
      <c r="D92" s="102"/>
      <c r="E92" s="102"/>
      <c r="F92" s="102"/>
      <c r="G92" s="61"/>
      <c r="H92" s="131"/>
      <c r="I92" s="131"/>
      <c r="J92" s="25"/>
      <c r="K92" s="30"/>
      <c r="M92" s="32"/>
    </row>
    <row r="93" spans="2:13">
      <c r="B93" s="34" t="s">
        <v>136</v>
      </c>
      <c r="C93" s="152" t="s">
        <v>137</v>
      </c>
      <c r="D93" s="153"/>
      <c r="E93" s="153"/>
      <c r="F93" s="154"/>
      <c r="G93" s="35">
        <f>IF($H$3="lucro Real",7.6%,IF($H$3="Lucro Presumido",3%,0))</f>
        <v>7.5999999999999998E-2</v>
      </c>
      <c r="H93" s="131">
        <f>G93*J$90</f>
        <v>198.87249037361806</v>
      </c>
      <c r="I93" s="131"/>
      <c r="J93" s="25"/>
      <c r="K93" s="30"/>
    </row>
    <row r="94" spans="2:13">
      <c r="B94" s="34" t="s">
        <v>138</v>
      </c>
      <c r="C94" s="155" t="s">
        <v>139</v>
      </c>
      <c r="D94" s="155"/>
      <c r="E94" s="155"/>
      <c r="F94" s="155"/>
      <c r="G94" s="35">
        <f>IF($H$3="lucro Real",1.65%,IF($H$3="Lucro Presumido",0.65%,0))</f>
        <v>1.6500000000000001E-2</v>
      </c>
      <c r="H94" s="131">
        <f>G94*J$90</f>
        <v>43.176264357430242</v>
      </c>
      <c r="I94" s="131"/>
      <c r="J94" s="25"/>
      <c r="K94" s="30"/>
    </row>
    <row r="95" spans="2:13">
      <c r="B95" s="34" t="s">
        <v>140</v>
      </c>
      <c r="C95" s="155" t="s">
        <v>141</v>
      </c>
      <c r="D95" s="155"/>
      <c r="E95" s="155"/>
      <c r="F95" s="155"/>
      <c r="G95" s="35"/>
      <c r="H95" s="131">
        <f>G95*J$89</f>
        <v>0</v>
      </c>
      <c r="I95" s="131"/>
      <c r="J95" s="25"/>
      <c r="K95" s="30"/>
    </row>
    <row r="96" spans="2:13">
      <c r="B96" s="7">
        <v>2</v>
      </c>
      <c r="C96" s="141" t="s">
        <v>142</v>
      </c>
      <c r="D96" s="142"/>
      <c r="E96" s="142"/>
      <c r="F96" s="143"/>
      <c r="G96" s="61"/>
      <c r="H96" s="131"/>
      <c r="I96" s="131"/>
      <c r="J96" s="25"/>
      <c r="K96" s="30"/>
    </row>
    <row r="97" spans="2:11">
      <c r="B97" s="34" t="s">
        <v>136</v>
      </c>
      <c r="C97" s="144" t="s">
        <v>143</v>
      </c>
      <c r="D97" s="145"/>
      <c r="E97" s="145"/>
      <c r="F97" s="146"/>
      <c r="G97" s="35">
        <v>0.05</v>
      </c>
      <c r="H97" s="131">
        <f>G97*J$90</f>
        <v>130.83716471948557</v>
      </c>
      <c r="I97" s="131"/>
      <c r="J97" s="25"/>
      <c r="K97" s="30"/>
    </row>
    <row r="98" spans="2:11">
      <c r="B98" s="147" t="s">
        <v>144</v>
      </c>
      <c r="C98" s="148"/>
      <c r="D98" s="148"/>
      <c r="E98" s="148"/>
      <c r="F98" s="148"/>
      <c r="G98" s="148"/>
      <c r="H98" s="120">
        <f>H93+H94+H95+H97+H83+H85</f>
        <v>372.88591945053383</v>
      </c>
      <c r="I98" s="120"/>
      <c r="J98" s="25"/>
      <c r="K98" s="30"/>
    </row>
    <row r="99" spans="2:11" ht="15" customHeight="1">
      <c r="B99" s="132"/>
      <c r="C99" s="133"/>
      <c r="D99" s="133"/>
      <c r="E99" s="133"/>
      <c r="F99" s="133"/>
      <c r="G99" s="133"/>
      <c r="H99" s="133"/>
      <c r="I99" s="133"/>
      <c r="J99" s="134"/>
      <c r="K99" s="24"/>
    </row>
    <row r="100" spans="2:11">
      <c r="B100" s="135"/>
      <c r="C100" s="136"/>
      <c r="D100" s="136"/>
      <c r="E100" s="136"/>
      <c r="F100" s="136"/>
      <c r="G100" s="136"/>
      <c r="H100" s="136"/>
      <c r="I100" s="136"/>
      <c r="J100" s="137"/>
      <c r="K100" s="24"/>
    </row>
    <row r="101" spans="2:11">
      <c r="B101" s="138" t="s">
        <v>145</v>
      </c>
      <c r="C101" s="139"/>
      <c r="D101" s="139"/>
      <c r="E101" s="139"/>
      <c r="F101" s="139"/>
      <c r="G101" s="139"/>
      <c r="H101" s="140" t="s">
        <v>40</v>
      </c>
      <c r="I101" s="139"/>
      <c r="J101" s="25"/>
      <c r="K101" s="24"/>
    </row>
    <row r="102" spans="2:11">
      <c r="B102" s="115" t="s">
        <v>146</v>
      </c>
      <c r="C102" s="130"/>
      <c r="D102" s="130"/>
      <c r="E102" s="130"/>
      <c r="F102" s="130"/>
      <c r="G102" s="130"/>
      <c r="H102" s="131">
        <f>J76</f>
        <v>1122.19</v>
      </c>
      <c r="I102" s="131"/>
      <c r="J102" s="57"/>
      <c r="K102" s="24"/>
    </row>
    <row r="103" spans="2:11">
      <c r="B103" s="115" t="s">
        <v>147</v>
      </c>
      <c r="C103" s="130"/>
      <c r="D103" s="130"/>
      <c r="E103" s="130"/>
      <c r="F103" s="130"/>
      <c r="G103" s="130"/>
      <c r="H103" s="131">
        <f>J77</f>
        <v>447.59859999999998</v>
      </c>
      <c r="I103" s="131"/>
      <c r="J103" s="57"/>
      <c r="K103" s="24"/>
    </row>
    <row r="104" spans="2:11">
      <c r="B104" s="115" t="s">
        <v>148</v>
      </c>
      <c r="C104" s="130"/>
      <c r="D104" s="130"/>
      <c r="E104" s="130"/>
      <c r="F104" s="130"/>
      <c r="G104" s="130"/>
      <c r="H104" s="131">
        <f>J78</f>
        <v>0</v>
      </c>
      <c r="I104" s="131"/>
      <c r="J104" s="57"/>
      <c r="K104" s="24"/>
    </row>
    <row r="105" spans="2:11">
      <c r="B105" s="115" t="s">
        <v>149</v>
      </c>
      <c r="C105" s="130"/>
      <c r="D105" s="130"/>
      <c r="E105" s="130"/>
      <c r="F105" s="130"/>
      <c r="G105" s="130"/>
      <c r="H105" s="131">
        <f>J79</f>
        <v>674.06877493917762</v>
      </c>
      <c r="I105" s="131"/>
      <c r="J105" s="57"/>
      <c r="K105" s="24"/>
    </row>
    <row r="106" spans="2:11">
      <c r="B106" s="115" t="s">
        <v>183</v>
      </c>
      <c r="C106" s="130"/>
      <c r="D106" s="130"/>
      <c r="E106" s="130"/>
      <c r="F106" s="130"/>
      <c r="G106" s="130"/>
      <c r="H106" s="131">
        <f>H98</f>
        <v>372.88591945053383</v>
      </c>
      <c r="I106" s="131"/>
      <c r="J106" s="57"/>
      <c r="K106" s="24"/>
    </row>
    <row r="107" spans="2:11">
      <c r="B107" s="124" t="s">
        <v>172</v>
      </c>
      <c r="C107" s="125"/>
      <c r="D107" s="125"/>
      <c r="E107" s="125"/>
      <c r="F107" s="125"/>
      <c r="G107" s="125"/>
      <c r="H107" s="126">
        <f>SUM(H102:H106)</f>
        <v>2616.7432943897115</v>
      </c>
      <c r="I107" s="126"/>
      <c r="J107" s="57"/>
      <c r="K107" s="24"/>
    </row>
    <row r="108" spans="2:11">
      <c r="B108" s="127"/>
      <c r="C108" s="128"/>
      <c r="D108" s="128"/>
      <c r="E108" s="128"/>
      <c r="F108" s="128"/>
      <c r="G108" s="128"/>
      <c r="H108" s="128"/>
      <c r="I108" s="128"/>
      <c r="J108" s="129"/>
      <c r="K108" s="24"/>
    </row>
    <row r="109" spans="2:11">
      <c r="B109" s="118" t="s">
        <v>152</v>
      </c>
      <c r="C109" s="119"/>
      <c r="D109" s="119"/>
      <c r="E109" s="119"/>
      <c r="F109" s="119"/>
      <c r="G109" s="119"/>
      <c r="H109" s="119" t="s">
        <v>24</v>
      </c>
      <c r="I109" s="119"/>
      <c r="J109" s="57"/>
      <c r="K109" s="24"/>
    </row>
    <row r="110" spans="2:11">
      <c r="B110" s="118" t="s">
        <v>153</v>
      </c>
      <c r="C110" s="119"/>
      <c r="D110" s="119"/>
      <c r="E110" s="119"/>
      <c r="F110" s="36" t="s">
        <v>154</v>
      </c>
      <c r="G110" s="36" t="s">
        <v>155</v>
      </c>
      <c r="H110" s="119"/>
      <c r="I110" s="119"/>
      <c r="J110" s="57"/>
      <c r="K110" s="24"/>
    </row>
    <row r="111" spans="2:11">
      <c r="B111" s="115" t="s">
        <v>156</v>
      </c>
      <c r="C111" s="116"/>
      <c r="D111" s="116"/>
      <c r="E111" s="116"/>
      <c r="F111" s="37">
        <f>G6+G7</f>
        <v>1</v>
      </c>
      <c r="G111" s="38">
        <f>+H107/F111</f>
        <v>2616.7432943897115</v>
      </c>
      <c r="H111" s="117">
        <f>+F111*G111</f>
        <v>2616.7432943897115</v>
      </c>
      <c r="I111" s="117"/>
      <c r="J111" s="57"/>
      <c r="K111" s="24"/>
    </row>
    <row r="112" spans="2:11">
      <c r="B112" s="118" t="s">
        <v>157</v>
      </c>
      <c r="C112" s="119"/>
      <c r="D112" s="119"/>
      <c r="E112" s="119"/>
      <c r="F112" s="119"/>
      <c r="G112" s="119"/>
      <c r="H112" s="120">
        <f>+H111</f>
        <v>2616.7432943897115</v>
      </c>
      <c r="I112" s="120"/>
      <c r="J112" s="57"/>
      <c r="K112" s="24"/>
    </row>
    <row r="113" spans="2:11" ht="15.75" thickBot="1">
      <c r="B113" s="121" t="s">
        <v>158</v>
      </c>
      <c r="C113" s="122"/>
      <c r="D113" s="122"/>
      <c r="E113" s="122"/>
      <c r="F113" s="122"/>
      <c r="G113" s="122"/>
      <c r="H113" s="123">
        <f>H112*12</f>
        <v>31400.91953267654</v>
      </c>
      <c r="I113" s="123"/>
      <c r="J113" s="39"/>
      <c r="K113" s="40"/>
    </row>
    <row r="114" spans="2:11"/>
    <row r="115" spans="2:11"/>
    <row r="116" spans="2:11"/>
    <row r="117" spans="2:11"/>
  </sheetData>
  <sheetProtection algorithmName="SHA-512" hashValue="ba4k/IwFnD2Jjp68Z7htcwr0foRPFjzbBdTnDpA9tgJW5cQBY5jDPOU3hLne2Zsd7gVYAl3nWgAzWxLPCKPdGA==" saltValue="7Tw9DDJqsc0uhK7dTS//ow==" spinCount="100000" sheet="1" objects="1" scenarios="1"/>
  <protectedRanges>
    <protectedRange algorithmName="SHA-512" hashValue="NMSv0JJWtkb3QvUsVTHzvSvCQQ/aS8dA7efcphU3A/5W1u/s87dO0B+xDLtSDrlxSXVItHzqy9SDLy5wBJ5OZQ==" saltValue="e2BG1p15fg07qiDCv0z8Zw==" spinCount="100000" sqref="C20:G20" name="Intervalo3_1"/>
    <protectedRange algorithmName="SHA-512" hashValue="k8qMKHorOWOiGUjEQzj/o9qZPhGX84Mwa9tVj7bwWNVcpBtdEVmkPVuzzY0Twt43/ftKl8YkRAAH2Fn4jsLTkg==" saltValue="GUP9L+gkZFeuCb0LAoRJMw==" spinCount="100000" sqref="N17:O17 N18:N20" name="Intervalo4_3_1"/>
    <protectedRange algorithmName="SHA-512" hashValue="WqOapSOrsN1ZIylEeDg8qsMj3/Ei4DSu+yanIGPrB9mdgPDIIehqzbgeAAg8EWvIcWBY5VOT/h31EIMHRZGAMQ==" saltValue="+ug9f8pTOmSSZ2JyYuT7TA==" spinCount="100000" sqref="G85" name="Intervalo8_2_1"/>
    <protectedRange algorithmName="SHA-512" hashValue="bhbqRQLX8rgbvsG2EOjXKaPiwCv1gO5p9m4DlSaHzQPzQSj2JHWn9xeN2TbHSmmCrAcvR7H4sNdY7ES+wuefyg==" saltValue="v3eAT0tAxQOj7pSMAM0DcA==" spinCount="100000" sqref="G83" name="Intervalo7_2_1"/>
    <protectedRange algorithmName="SHA-512" hashValue="11zYvWi56RXEYTNfWa/zGnrLHzo8OTizHyypLoXUHCi0Dps7F+nOmoEcVfjPlv4v70f3kAkEpFKUUAY2/f+67w==" saltValue="j7ywFm4wbW9tRqNX/QIEOA==" spinCount="100000" sqref="H31" name="Intervalo6_2_1"/>
    <protectedRange algorithmName="SHA-512" hashValue="Ah6xLASO/UwiSJvpQJuoNoNIo1mfdhLxEsO3FpD0BDF8AlUm+3TEdBDSiVe9ZIm4T7QqVXzZRl2L3m3Xs8wbfg==" saltValue="scGGcdxRv9YW5mFCeF0+XQ==" spinCount="100000" sqref="J24:K25" name="Intervalo5"/>
    <protectedRange algorithmName="SHA-512" hashValue="Ah6xLASO/UwiSJvpQJuoNoNIo1mfdhLxEsO3FpD0BDF8AlUm+3TEdBDSiVe9ZIm4T7QqVXzZRl2L3m3Xs8wbfg==" saltValue="scGGcdxRv9YW5mFCeF0+XQ==" spinCount="100000" sqref="C25:I25" name="Intervalo5_1_2"/>
    <protectedRange algorithmName="SHA-512" hashValue="Ah6xLASO/UwiSJvpQJuoNoNIo1mfdhLxEsO3FpD0BDF8AlUm+3TEdBDSiVe9ZIm4T7QqVXzZRl2L3m3Xs8wbfg==" saltValue="scGGcdxRv9YW5mFCeF0+XQ==" spinCount="100000" sqref="C26:I26" name="Intervalo5_1_2_1"/>
    <protectedRange algorithmName="SHA-512" hashValue="fmLXqBbTOiZlbMv236VyWP47+fJZucYZiquNlQj/N9ONKT3pQCF+jgvywPgD/omnWdo1eAN5z7DMqmGCJaXnOA==" saltValue="rdnOqJQ4K6z46z1YHk/e4w==" spinCount="100000" sqref="H6" name="Intervalo1"/>
    <protectedRange algorithmName="SHA-512" hashValue="k8qMKHorOWOiGUjEQzj/o9qZPhGX84Mwa9tVj7bwWNVcpBtdEVmkPVuzzY0Twt43/ftKl8YkRAAH2Fn4jsLTkg==" saltValue="GUP9L+gkZFeuCb0LAoRJMw==" spinCount="100000" sqref="O18:O20" name="Intervalo4"/>
  </protectedRanges>
  <mergeCells count="255">
    <mergeCell ref="B101:G101"/>
    <mergeCell ref="H101:I101"/>
    <mergeCell ref="B108:J108"/>
    <mergeCell ref="B109:G109"/>
    <mergeCell ref="H109:I110"/>
    <mergeCell ref="B110:E110"/>
    <mergeCell ref="C91:F91"/>
    <mergeCell ref="C97:F97"/>
    <mergeCell ref="H97:I97"/>
    <mergeCell ref="H98:I98"/>
    <mergeCell ref="H92:I92"/>
    <mergeCell ref="H93:I93"/>
    <mergeCell ref="C94:F94"/>
    <mergeCell ref="H94:I94"/>
    <mergeCell ref="C96:F96"/>
    <mergeCell ref="H96:I96"/>
    <mergeCell ref="B105:G105"/>
    <mergeCell ref="H105:I105"/>
    <mergeCell ref="B106:G106"/>
    <mergeCell ref="C95:F95"/>
    <mergeCell ref="H95:I95"/>
    <mergeCell ref="B8:I8"/>
    <mergeCell ref="J8:K8"/>
    <mergeCell ref="B9:I9"/>
    <mergeCell ref="J9:K9"/>
    <mergeCell ref="C26:I26"/>
    <mergeCell ref="H91:I91"/>
    <mergeCell ref="C93:F93"/>
    <mergeCell ref="B98:G98"/>
    <mergeCell ref="B99:J100"/>
    <mergeCell ref="B10:K10"/>
    <mergeCell ref="B11:K11"/>
    <mergeCell ref="H16:I16"/>
    <mergeCell ref="J16:K16"/>
    <mergeCell ref="C17:F17"/>
    <mergeCell ref="H17:I17"/>
    <mergeCell ref="J17:K17"/>
    <mergeCell ref="C18:F18"/>
    <mergeCell ref="H18:I18"/>
    <mergeCell ref="J18:K18"/>
    <mergeCell ref="C12:I12"/>
    <mergeCell ref="J12:K12"/>
    <mergeCell ref="C13:I13"/>
    <mergeCell ref="J13:K13"/>
    <mergeCell ref="B14:I14"/>
    <mergeCell ref="B6:F6"/>
    <mergeCell ref="H6:I6"/>
    <mergeCell ref="J6:K6"/>
    <mergeCell ref="B7:F7"/>
    <mergeCell ref="H7:I7"/>
    <mergeCell ref="J7:K7"/>
    <mergeCell ref="B2:I2"/>
    <mergeCell ref="J2:K5"/>
    <mergeCell ref="B3:G3"/>
    <mergeCell ref="H3:I3"/>
    <mergeCell ref="B4:I4"/>
    <mergeCell ref="B5:F5"/>
    <mergeCell ref="H5:I5"/>
    <mergeCell ref="J14:K14"/>
    <mergeCell ref="M14:S14"/>
    <mergeCell ref="B15:K15"/>
    <mergeCell ref="M15:M16"/>
    <mergeCell ref="N15:N16"/>
    <mergeCell ref="O15:O16"/>
    <mergeCell ref="P15:P16"/>
    <mergeCell ref="Q15:Q16"/>
    <mergeCell ref="R15:R16"/>
    <mergeCell ref="S15:S16"/>
    <mergeCell ref="C16:F16"/>
    <mergeCell ref="B22:K22"/>
    <mergeCell ref="C23:I23"/>
    <mergeCell ref="J23:K23"/>
    <mergeCell ref="C24:I24"/>
    <mergeCell ref="J24:K24"/>
    <mergeCell ref="C25:I25"/>
    <mergeCell ref="J25:K25"/>
    <mergeCell ref="C19:F19"/>
    <mergeCell ref="H19:I19"/>
    <mergeCell ref="J19:K19"/>
    <mergeCell ref="C20:F20"/>
    <mergeCell ref="H20:I20"/>
    <mergeCell ref="B21:I21"/>
    <mergeCell ref="J21:K21"/>
    <mergeCell ref="C31:G31"/>
    <mergeCell ref="H31:I31"/>
    <mergeCell ref="J31:K31"/>
    <mergeCell ref="C32:G32"/>
    <mergeCell ref="H32:I32"/>
    <mergeCell ref="J32:K32"/>
    <mergeCell ref="J27:K27"/>
    <mergeCell ref="B27:I27"/>
    <mergeCell ref="B28:K28"/>
    <mergeCell ref="B29:J29"/>
    <mergeCell ref="C30:G30"/>
    <mergeCell ref="H30:I30"/>
    <mergeCell ref="J30:K30"/>
    <mergeCell ref="C35:G35"/>
    <mergeCell ref="H35:I35"/>
    <mergeCell ref="J35:K35"/>
    <mergeCell ref="C36:G36"/>
    <mergeCell ref="H36:I36"/>
    <mergeCell ref="J36:K36"/>
    <mergeCell ref="C33:G33"/>
    <mergeCell ref="H33:I33"/>
    <mergeCell ref="J33:K33"/>
    <mergeCell ref="C34:G34"/>
    <mergeCell ref="H34:I34"/>
    <mergeCell ref="J34:K34"/>
    <mergeCell ref="H39:I39"/>
    <mergeCell ref="J39:K39"/>
    <mergeCell ref="H40:I40"/>
    <mergeCell ref="J40:K40"/>
    <mergeCell ref="C37:G37"/>
    <mergeCell ref="H37:I37"/>
    <mergeCell ref="J37:K37"/>
    <mergeCell ref="C38:G38"/>
    <mergeCell ref="H38:I38"/>
    <mergeCell ref="J38:K38"/>
    <mergeCell ref="B39:G39"/>
    <mergeCell ref="C40:G40"/>
    <mergeCell ref="H43:I43"/>
    <mergeCell ref="J43:K43"/>
    <mergeCell ref="H44:I44"/>
    <mergeCell ref="J44:K44"/>
    <mergeCell ref="C41:G41"/>
    <mergeCell ref="H41:I41"/>
    <mergeCell ref="J41:K41"/>
    <mergeCell ref="C42:G42"/>
    <mergeCell ref="H42:I42"/>
    <mergeCell ref="J42:K42"/>
    <mergeCell ref="B43:G43"/>
    <mergeCell ref="C44:G44"/>
    <mergeCell ref="H47:I47"/>
    <mergeCell ref="J47:K47"/>
    <mergeCell ref="H48:I48"/>
    <mergeCell ref="J48:K48"/>
    <mergeCell ref="C45:G45"/>
    <mergeCell ref="H45:I45"/>
    <mergeCell ref="J45:K45"/>
    <mergeCell ref="C46:G46"/>
    <mergeCell ref="H46:I46"/>
    <mergeCell ref="J46:K46"/>
    <mergeCell ref="B47:G47"/>
    <mergeCell ref="C48:G48"/>
    <mergeCell ref="C51:G51"/>
    <mergeCell ref="H51:I51"/>
    <mergeCell ref="J51:K51"/>
    <mergeCell ref="C52:G52"/>
    <mergeCell ref="H52:I52"/>
    <mergeCell ref="J52:K52"/>
    <mergeCell ref="C49:G49"/>
    <mergeCell ref="H49:I49"/>
    <mergeCell ref="J49:K49"/>
    <mergeCell ref="C50:G50"/>
    <mergeCell ref="H50:I50"/>
    <mergeCell ref="J50:K50"/>
    <mergeCell ref="H55:I55"/>
    <mergeCell ref="J55:K55"/>
    <mergeCell ref="C53:G53"/>
    <mergeCell ref="H53:I53"/>
    <mergeCell ref="J53:K53"/>
    <mergeCell ref="C54:G54"/>
    <mergeCell ref="H54:I54"/>
    <mergeCell ref="J54:K54"/>
    <mergeCell ref="B55:G55"/>
    <mergeCell ref="B56:K56"/>
    <mergeCell ref="C60:G60"/>
    <mergeCell ref="H60:I60"/>
    <mergeCell ref="J60:K60"/>
    <mergeCell ref="C61:G61"/>
    <mergeCell ref="H61:I61"/>
    <mergeCell ref="J61:K61"/>
    <mergeCell ref="C58:G58"/>
    <mergeCell ref="H58:I58"/>
    <mergeCell ref="J58:K58"/>
    <mergeCell ref="C59:G59"/>
    <mergeCell ref="H59:I59"/>
    <mergeCell ref="J59:K59"/>
    <mergeCell ref="C57:G57"/>
    <mergeCell ref="H57:I57"/>
    <mergeCell ref="J57:K57"/>
    <mergeCell ref="H64:I64"/>
    <mergeCell ref="J64:K64"/>
    <mergeCell ref="H65:I65"/>
    <mergeCell ref="J65:K65"/>
    <mergeCell ref="C62:G62"/>
    <mergeCell ref="H62:I62"/>
    <mergeCell ref="J62:K62"/>
    <mergeCell ref="H63:I63"/>
    <mergeCell ref="J63:K63"/>
    <mergeCell ref="B63:G63"/>
    <mergeCell ref="C64:G64"/>
    <mergeCell ref="B65:G65"/>
    <mergeCell ref="C68:G68"/>
    <mergeCell ref="H68:I68"/>
    <mergeCell ref="J68:K68"/>
    <mergeCell ref="C69:G69"/>
    <mergeCell ref="H69:I69"/>
    <mergeCell ref="J69:K69"/>
    <mergeCell ref="H66:I66"/>
    <mergeCell ref="J66:K66"/>
    <mergeCell ref="C67:G67"/>
    <mergeCell ref="H67:I67"/>
    <mergeCell ref="J67:K67"/>
    <mergeCell ref="C66:G66"/>
    <mergeCell ref="H72:I72"/>
    <mergeCell ref="J72:K72"/>
    <mergeCell ref="C70:G70"/>
    <mergeCell ref="H70:I70"/>
    <mergeCell ref="J70:K70"/>
    <mergeCell ref="C71:G71"/>
    <mergeCell ref="H71:I71"/>
    <mergeCell ref="J71:K71"/>
    <mergeCell ref="B72:G72"/>
    <mergeCell ref="B88:H88"/>
    <mergeCell ref="B89:D90"/>
    <mergeCell ref="E89:E90"/>
    <mergeCell ref="F89:H89"/>
    <mergeCell ref="I89:I90"/>
    <mergeCell ref="B73:J73"/>
    <mergeCell ref="B80:I80"/>
    <mergeCell ref="C83:F83"/>
    <mergeCell ref="H83:I83"/>
    <mergeCell ref="B74:J74"/>
    <mergeCell ref="B77:I77"/>
    <mergeCell ref="B78:I78"/>
    <mergeCell ref="B79:I79"/>
    <mergeCell ref="B75:K75"/>
    <mergeCell ref="B76:I76"/>
    <mergeCell ref="C82:F82"/>
    <mergeCell ref="H82:I82"/>
    <mergeCell ref="M5:N6"/>
    <mergeCell ref="B113:G113"/>
    <mergeCell ref="H113:I113"/>
    <mergeCell ref="B111:E111"/>
    <mergeCell ref="H111:I111"/>
    <mergeCell ref="B112:G112"/>
    <mergeCell ref="B107:G107"/>
    <mergeCell ref="H107:I107"/>
    <mergeCell ref="B102:G102"/>
    <mergeCell ref="H102:I102"/>
    <mergeCell ref="B103:G103"/>
    <mergeCell ref="H103:I103"/>
    <mergeCell ref="B104:G104"/>
    <mergeCell ref="H104:I104"/>
    <mergeCell ref="H112:I112"/>
    <mergeCell ref="H106:I106"/>
    <mergeCell ref="B84:F84"/>
    <mergeCell ref="G84:I84"/>
    <mergeCell ref="F90:H90"/>
    <mergeCell ref="C85:F85"/>
    <mergeCell ref="H85:I85"/>
    <mergeCell ref="B86:F86"/>
    <mergeCell ref="G86:I86"/>
    <mergeCell ref="B87:I87"/>
  </mergeCells>
  <dataValidations count="2">
    <dataValidation type="list" allowBlank="1" showInputMessage="1" showErrorMessage="1" sqref="H3:I3" xr:uid="{00000000-0002-0000-0600-000000000000}">
      <formula1>$V$34:$V$36</formula1>
    </dataValidation>
    <dataValidation allowBlank="1" showInputMessage="1" showErrorMessage="1" prompt="Preencher aqui apenas se o serviço for tributado pelo SIMPLES NACIONAL." sqref="G95" xr:uid="{00000000-0002-0000-0600-000001000000}"/>
  </dataValidation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116"/>
  <sheetViews>
    <sheetView showGridLines="0" topLeftCell="A88" workbookViewId="0">
      <selection activeCell="M103" sqref="M103"/>
    </sheetView>
  </sheetViews>
  <sheetFormatPr defaultColWidth="0" defaultRowHeight="15" customHeight="1" zeroHeight="1"/>
  <cols>
    <col min="1" max="1" width="4" customWidth="1"/>
    <col min="2" max="5" width="9.140625" customWidth="1"/>
    <col min="6" max="6" width="19.28515625" customWidth="1"/>
    <col min="7" max="7" width="15.7109375" bestFit="1" customWidth="1"/>
    <col min="8" max="8" width="9.140625" customWidth="1"/>
    <col min="9" max="9" width="22" customWidth="1"/>
    <col min="10" max="10" width="20.28515625" customWidth="1"/>
    <col min="11" max="11" width="0.140625" customWidth="1"/>
    <col min="12" max="12" width="10.5703125" bestFit="1" customWidth="1"/>
    <col min="13" max="13" width="22.42578125" customWidth="1"/>
    <col min="14" max="14" width="12.28515625" customWidth="1"/>
    <col min="15" max="15" width="13" bestFit="1" customWidth="1"/>
    <col min="16" max="16" width="10.5703125" bestFit="1" customWidth="1"/>
    <col min="17" max="17" width="10.140625" bestFit="1" customWidth="1"/>
    <col min="18" max="18" width="9.42578125" bestFit="1" customWidth="1"/>
    <col min="19" max="19" width="12.42578125" bestFit="1" customWidth="1"/>
    <col min="20" max="16384" width="9.140625" hidden="1"/>
  </cols>
  <sheetData>
    <row r="1" spans="2:19" ht="15.75" thickBot="1"/>
    <row r="2" spans="2:19">
      <c r="B2" s="263" t="s">
        <v>23</v>
      </c>
      <c r="C2" s="264"/>
      <c r="D2" s="264"/>
      <c r="E2" s="264"/>
      <c r="F2" s="264"/>
      <c r="G2" s="264"/>
      <c r="H2" s="264"/>
      <c r="I2" s="265"/>
      <c r="J2" s="266" t="s">
        <v>24</v>
      </c>
      <c r="K2" s="267"/>
      <c r="M2" s="1" t="s">
        <v>25</v>
      </c>
    </row>
    <row r="3" spans="2:19">
      <c r="B3" s="272" t="s">
        <v>26</v>
      </c>
      <c r="C3" s="273"/>
      <c r="D3" s="273"/>
      <c r="E3" s="273"/>
      <c r="F3" s="273"/>
      <c r="G3" s="273"/>
      <c r="H3" s="274" t="s">
        <v>27</v>
      </c>
      <c r="I3" s="275"/>
      <c r="J3" s="268"/>
      <c r="K3" s="269"/>
      <c r="M3" s="1"/>
    </row>
    <row r="4" spans="2:19" ht="29.25" customHeight="1">
      <c r="B4" s="276" t="s">
        <v>28</v>
      </c>
      <c r="C4" s="277"/>
      <c r="D4" s="277"/>
      <c r="E4" s="277"/>
      <c r="F4" s="277"/>
      <c r="G4" s="277"/>
      <c r="H4" s="277"/>
      <c r="I4" s="278"/>
      <c r="J4" s="268"/>
      <c r="K4" s="269"/>
      <c r="M4" s="1"/>
    </row>
    <row r="5" spans="2:19">
      <c r="B5" s="279" t="s">
        <v>29</v>
      </c>
      <c r="C5" s="128"/>
      <c r="D5" s="128"/>
      <c r="E5" s="128"/>
      <c r="F5" s="129"/>
      <c r="G5" s="2" t="s">
        <v>30</v>
      </c>
      <c r="H5" s="280" t="s">
        <v>31</v>
      </c>
      <c r="I5" s="281"/>
      <c r="J5" s="270"/>
      <c r="K5" s="271"/>
      <c r="M5" s="114" t="s">
        <v>32</v>
      </c>
      <c r="N5" s="114"/>
    </row>
    <row r="6" spans="2:19">
      <c r="B6" s="257" t="s">
        <v>184</v>
      </c>
      <c r="C6" s="258"/>
      <c r="D6" s="258"/>
      <c r="E6" s="258"/>
      <c r="F6" s="259"/>
      <c r="G6" s="3">
        <v>1</v>
      </c>
      <c r="H6" s="260">
        <v>1203.71</v>
      </c>
      <c r="I6" s="261"/>
      <c r="J6" s="197">
        <f>G6*H6</f>
        <v>1203.71</v>
      </c>
      <c r="K6" s="198"/>
      <c r="M6" s="114"/>
      <c r="N6" s="114"/>
    </row>
    <row r="7" spans="2:19">
      <c r="B7" s="262"/>
      <c r="C7" s="128"/>
      <c r="D7" s="128"/>
      <c r="E7" s="128"/>
      <c r="F7" s="129"/>
      <c r="G7" s="4"/>
      <c r="H7" s="260"/>
      <c r="I7" s="261"/>
      <c r="J7" s="197">
        <f t="shared" ref="J7" si="0">G7*H7</f>
        <v>0</v>
      </c>
      <c r="K7" s="198"/>
      <c r="L7" s="5"/>
    </row>
    <row r="8" spans="2:19">
      <c r="B8" s="294" t="s">
        <v>34</v>
      </c>
      <c r="C8" s="295"/>
      <c r="D8" s="295"/>
      <c r="E8" s="295"/>
      <c r="F8" s="295"/>
      <c r="G8" s="295"/>
      <c r="H8" s="295"/>
      <c r="I8" s="296"/>
      <c r="J8" s="204">
        <f>SUM(J6:J7)</f>
        <v>1203.71</v>
      </c>
      <c r="K8" s="247"/>
      <c r="L8" s="5"/>
    </row>
    <row r="9" spans="2:19">
      <c r="B9" s="297" t="s">
        <v>35</v>
      </c>
      <c r="C9" s="200"/>
      <c r="D9" s="200"/>
      <c r="E9" s="200"/>
      <c r="F9" s="200"/>
      <c r="G9" s="200"/>
      <c r="H9" s="200"/>
      <c r="I9" s="201"/>
      <c r="J9" s="204">
        <f>J8*12</f>
        <v>14444.52</v>
      </c>
      <c r="K9" s="247"/>
    </row>
    <row r="10" spans="2:19">
      <c r="B10" s="248" t="s">
        <v>36</v>
      </c>
      <c r="C10" s="249"/>
      <c r="D10" s="249"/>
      <c r="E10" s="249"/>
      <c r="F10" s="249"/>
      <c r="G10" s="249"/>
      <c r="H10" s="249"/>
      <c r="I10" s="249"/>
      <c r="J10" s="249"/>
      <c r="K10" s="250"/>
    </row>
    <row r="11" spans="2:19" ht="27.75" customHeight="1">
      <c r="B11" s="213" t="s">
        <v>37</v>
      </c>
      <c r="C11" s="214"/>
      <c r="D11" s="214"/>
      <c r="E11" s="214"/>
      <c r="F11" s="214"/>
      <c r="G11" s="214"/>
      <c r="H11" s="214"/>
      <c r="I11" s="214"/>
      <c r="J11" s="214"/>
      <c r="K11" s="215"/>
      <c r="M11" s="6"/>
    </row>
    <row r="12" spans="2:19">
      <c r="B12" s="7" t="s">
        <v>38</v>
      </c>
      <c r="C12" s="177" t="s">
        <v>39</v>
      </c>
      <c r="D12" s="128"/>
      <c r="E12" s="128"/>
      <c r="F12" s="128"/>
      <c r="G12" s="128"/>
      <c r="H12" s="128"/>
      <c r="I12" s="129"/>
      <c r="J12" s="282" t="s">
        <v>40</v>
      </c>
      <c r="K12" s="283"/>
    </row>
    <row r="13" spans="2:19">
      <c r="B13" s="8" t="s">
        <v>41</v>
      </c>
      <c r="C13" s="284" t="s">
        <v>42</v>
      </c>
      <c r="D13" s="285"/>
      <c r="E13" s="285"/>
      <c r="F13" s="285"/>
      <c r="G13" s="285"/>
      <c r="H13" s="285"/>
      <c r="I13" s="286"/>
      <c r="J13" s="260">
        <f>J8</f>
        <v>1203.71</v>
      </c>
      <c r="K13" s="301"/>
    </row>
    <row r="14" spans="2:19">
      <c r="B14" s="233" t="s">
        <v>46</v>
      </c>
      <c r="C14" s="289"/>
      <c r="D14" s="289"/>
      <c r="E14" s="289"/>
      <c r="F14" s="289"/>
      <c r="G14" s="289"/>
      <c r="H14" s="289"/>
      <c r="I14" s="290"/>
      <c r="J14" s="236">
        <f>SUM(J13:K13)</f>
        <v>1203.71</v>
      </c>
      <c r="K14" s="291"/>
      <c r="M14" s="136" t="s">
        <v>160</v>
      </c>
      <c r="N14" s="136"/>
      <c r="O14" s="136"/>
      <c r="P14" s="136"/>
      <c r="Q14" s="136"/>
      <c r="R14" s="136"/>
      <c r="S14" s="136"/>
    </row>
    <row r="15" spans="2:19" ht="44.25" customHeight="1">
      <c r="B15" s="213" t="s">
        <v>47</v>
      </c>
      <c r="C15" s="214"/>
      <c r="D15" s="214"/>
      <c r="E15" s="214"/>
      <c r="F15" s="214"/>
      <c r="G15" s="214"/>
      <c r="H15" s="214"/>
      <c r="I15" s="214"/>
      <c r="J15" s="214"/>
      <c r="K15" s="215"/>
      <c r="M15" s="310" t="s">
        <v>161</v>
      </c>
      <c r="N15" s="310" t="s">
        <v>162</v>
      </c>
      <c r="O15" s="310" t="s">
        <v>40</v>
      </c>
      <c r="P15" s="310" t="s">
        <v>163</v>
      </c>
      <c r="Q15" s="311" t="s">
        <v>51</v>
      </c>
      <c r="R15" s="310" t="s">
        <v>164</v>
      </c>
      <c r="S15" s="311" t="s">
        <v>165</v>
      </c>
    </row>
    <row r="16" spans="2:19">
      <c r="B16" s="7" t="s">
        <v>48</v>
      </c>
      <c r="C16" s="177" t="s">
        <v>49</v>
      </c>
      <c r="D16" s="128"/>
      <c r="E16" s="128"/>
      <c r="F16" s="129"/>
      <c r="G16" s="9" t="s">
        <v>30</v>
      </c>
      <c r="H16" s="177" t="s">
        <v>50</v>
      </c>
      <c r="I16" s="129"/>
      <c r="J16" s="177" t="s">
        <v>51</v>
      </c>
      <c r="K16" s="206"/>
      <c r="M16" s="310"/>
      <c r="N16" s="310"/>
      <c r="O16" s="310"/>
      <c r="P16" s="310"/>
      <c r="Q16" s="311"/>
      <c r="R16" s="311"/>
      <c r="S16" s="311"/>
    </row>
    <row r="17" spans="2:22" ht="46.5" customHeight="1">
      <c r="B17" s="8" t="s">
        <v>41</v>
      </c>
      <c r="C17" s="221" t="s">
        <v>174</v>
      </c>
      <c r="D17" s="214"/>
      <c r="E17" s="214"/>
      <c r="F17" s="222"/>
      <c r="G17" s="11">
        <f>+G6</f>
        <v>1</v>
      </c>
      <c r="H17" s="197">
        <f>+S17</f>
        <v>107.7774</v>
      </c>
      <c r="I17" s="320"/>
      <c r="J17" s="197">
        <f t="shared" ref="J17:J20" si="1">H17*G17</f>
        <v>107.7774</v>
      </c>
      <c r="K17" s="198"/>
      <c r="M17" s="10" t="s">
        <v>167</v>
      </c>
      <c r="N17" s="11">
        <v>24</v>
      </c>
      <c r="O17" s="12">
        <v>3.75</v>
      </c>
      <c r="P17" s="12">
        <f>+O17*2</f>
        <v>7.5</v>
      </c>
      <c r="Q17" s="13">
        <f>(N17*P17)</f>
        <v>180</v>
      </c>
      <c r="R17" s="14">
        <f>IF(N17&gt;0,(-H6*0.06),0)</f>
        <v>-72.2226</v>
      </c>
      <c r="S17" s="15">
        <f>SUM(Q17:R17)</f>
        <v>107.7774</v>
      </c>
    </row>
    <row r="18" spans="2:22">
      <c r="B18" s="8" t="s">
        <v>43</v>
      </c>
      <c r="C18" s="221" t="s">
        <v>168</v>
      </c>
      <c r="D18" s="214"/>
      <c r="E18" s="214"/>
      <c r="F18" s="222"/>
      <c r="G18" s="11">
        <f>G17</f>
        <v>1</v>
      </c>
      <c r="H18" s="315">
        <f>+Q18</f>
        <v>183.60000000000002</v>
      </c>
      <c r="I18" s="316"/>
      <c r="J18" s="197">
        <f t="shared" si="1"/>
        <v>183.60000000000002</v>
      </c>
      <c r="K18" s="198"/>
      <c r="M18" s="11" t="s">
        <v>169</v>
      </c>
      <c r="N18" s="11">
        <v>24</v>
      </c>
      <c r="O18" s="47">
        <v>7.65</v>
      </c>
      <c r="P18" s="57"/>
      <c r="Q18" s="16">
        <f>+N18*O18</f>
        <v>183.60000000000002</v>
      </c>
    </row>
    <row r="19" spans="2:22">
      <c r="B19" s="17" t="s">
        <v>59</v>
      </c>
      <c r="C19" s="324" t="s">
        <v>170</v>
      </c>
      <c r="D19" s="325"/>
      <c r="E19" s="325"/>
      <c r="F19" s="326"/>
      <c r="G19" s="11">
        <f t="shared" ref="G19:G20" si="2">G18</f>
        <v>1</v>
      </c>
      <c r="H19" s="315">
        <f>+Q19</f>
        <v>62.4</v>
      </c>
      <c r="I19" s="316"/>
      <c r="J19" s="197">
        <f>G19*H19</f>
        <v>62.4</v>
      </c>
      <c r="K19" s="198"/>
      <c r="M19" s="11" t="s">
        <v>170</v>
      </c>
      <c r="N19" s="11">
        <v>1</v>
      </c>
      <c r="O19" s="47">
        <v>62.4</v>
      </c>
      <c r="P19" s="57"/>
      <c r="Q19" s="16">
        <f>+N19*O19</f>
        <v>62.4</v>
      </c>
    </row>
    <row r="20" spans="2:22">
      <c r="B20" s="17" t="s">
        <v>69</v>
      </c>
      <c r="C20" s="327" t="s">
        <v>171</v>
      </c>
      <c r="D20" s="328"/>
      <c r="E20" s="328"/>
      <c r="F20" s="329"/>
      <c r="G20" s="11">
        <f t="shared" si="2"/>
        <v>1</v>
      </c>
      <c r="H20" s="315">
        <f>+Q20</f>
        <v>103.93</v>
      </c>
      <c r="I20" s="316"/>
      <c r="J20" s="104">
        <f t="shared" si="1"/>
        <v>103.93</v>
      </c>
      <c r="K20" s="105"/>
      <c r="M20" s="11" t="s">
        <v>171</v>
      </c>
      <c r="N20" s="11">
        <v>1</v>
      </c>
      <c r="O20" s="47">
        <v>103.93</v>
      </c>
      <c r="P20" s="57"/>
      <c r="Q20" s="16">
        <f>+N20*O20</f>
        <v>103.93</v>
      </c>
    </row>
    <row r="21" spans="2:22">
      <c r="B21" s="233" t="s">
        <v>53</v>
      </c>
      <c r="C21" s="234"/>
      <c r="D21" s="234"/>
      <c r="E21" s="234"/>
      <c r="F21" s="234"/>
      <c r="G21" s="234"/>
      <c r="H21" s="234"/>
      <c r="I21" s="235"/>
      <c r="J21" s="236">
        <f>SUM(J17:J20)</f>
        <v>457.70740000000001</v>
      </c>
      <c r="K21" s="237"/>
    </row>
    <row r="22" spans="2:22">
      <c r="B22" s="213" t="s">
        <v>54</v>
      </c>
      <c r="C22" s="240"/>
      <c r="D22" s="240"/>
      <c r="E22" s="240"/>
      <c r="F22" s="240"/>
      <c r="G22" s="240"/>
      <c r="H22" s="240"/>
      <c r="I22" s="240"/>
      <c r="J22" s="240"/>
      <c r="K22" s="241"/>
    </row>
    <row r="23" spans="2:22">
      <c r="B23" s="8" t="s">
        <v>55</v>
      </c>
      <c r="C23" s="141" t="s">
        <v>56</v>
      </c>
      <c r="D23" s="182"/>
      <c r="E23" s="182"/>
      <c r="F23" s="182"/>
      <c r="G23" s="182"/>
      <c r="H23" s="182"/>
      <c r="I23" s="183"/>
      <c r="J23" s="177" t="s">
        <v>51</v>
      </c>
      <c r="K23" s="206"/>
    </row>
    <row r="24" spans="2:22">
      <c r="B24" s="8" t="s">
        <v>41</v>
      </c>
      <c r="C24" s="144" t="s">
        <v>57</v>
      </c>
      <c r="D24" s="182"/>
      <c r="E24" s="182"/>
      <c r="F24" s="182"/>
      <c r="G24" s="182"/>
      <c r="H24" s="182"/>
      <c r="I24" s="183"/>
      <c r="J24" s="112"/>
      <c r="K24" s="113"/>
    </row>
    <row r="25" spans="2:22">
      <c r="B25" s="233" t="s">
        <v>61</v>
      </c>
      <c r="C25" s="234"/>
      <c r="D25" s="234"/>
      <c r="E25" s="234"/>
      <c r="F25" s="234"/>
      <c r="G25" s="234"/>
      <c r="H25" s="234"/>
      <c r="I25" s="235"/>
      <c r="J25" s="236">
        <f>SUM(J24:J24)</f>
        <v>0</v>
      </c>
      <c r="K25" s="237"/>
    </row>
    <row r="26" spans="2:22" ht="54.75" customHeight="1">
      <c r="B26" s="213" t="s">
        <v>62</v>
      </c>
      <c r="C26" s="214"/>
      <c r="D26" s="214"/>
      <c r="E26" s="214"/>
      <c r="F26" s="214"/>
      <c r="G26" s="214"/>
      <c r="H26" s="214"/>
      <c r="I26" s="214"/>
      <c r="J26" s="214"/>
      <c r="K26" s="215"/>
    </row>
    <row r="27" spans="2:22">
      <c r="B27" s="238" t="s">
        <v>63</v>
      </c>
      <c r="C27" s="239"/>
      <c r="D27" s="239"/>
      <c r="E27" s="239"/>
      <c r="F27" s="239"/>
      <c r="G27" s="239"/>
      <c r="H27" s="239"/>
      <c r="I27" s="239"/>
      <c r="J27" s="239"/>
      <c r="K27" s="106"/>
    </row>
    <row r="28" spans="2:22">
      <c r="B28" s="18" t="s">
        <v>64</v>
      </c>
      <c r="C28" s="177" t="s">
        <v>65</v>
      </c>
      <c r="D28" s="128"/>
      <c r="E28" s="128"/>
      <c r="F28" s="128"/>
      <c r="G28" s="129"/>
      <c r="H28" s="232">
        <f>H37</f>
        <v>0.33800000000000008</v>
      </c>
      <c r="I28" s="129"/>
      <c r="J28" s="177" t="s">
        <v>40</v>
      </c>
      <c r="K28" s="206"/>
    </row>
    <row r="29" spans="2:22">
      <c r="B29" s="19" t="s">
        <v>41</v>
      </c>
      <c r="C29" s="144" t="s">
        <v>66</v>
      </c>
      <c r="D29" s="182"/>
      <c r="E29" s="182"/>
      <c r="F29" s="182"/>
      <c r="G29" s="183"/>
      <c r="H29" s="211">
        <v>0.2</v>
      </c>
      <c r="I29" s="212"/>
      <c r="J29" s="197">
        <f>H29*J13</f>
        <v>240.74200000000002</v>
      </c>
      <c r="K29" s="198"/>
    </row>
    <row r="30" spans="2:22">
      <c r="B30" s="23" t="s">
        <v>43</v>
      </c>
      <c r="C30" s="144" t="s">
        <v>67</v>
      </c>
      <c r="D30" s="182"/>
      <c r="E30" s="182"/>
      <c r="F30" s="182"/>
      <c r="G30" s="183"/>
      <c r="H30" s="211">
        <v>1.4999999999999999E-2</v>
      </c>
      <c r="I30" s="212"/>
      <c r="J30" s="197">
        <f>H30*J13</f>
        <v>18.05565</v>
      </c>
      <c r="K30" s="198"/>
    </row>
    <row r="31" spans="2:22">
      <c r="B31" s="23" t="s">
        <v>59</v>
      </c>
      <c r="C31" s="144" t="s">
        <v>68</v>
      </c>
      <c r="D31" s="182"/>
      <c r="E31" s="182"/>
      <c r="F31" s="182"/>
      <c r="G31" s="183"/>
      <c r="H31" s="211">
        <v>0.01</v>
      </c>
      <c r="I31" s="212"/>
      <c r="J31" s="197">
        <f>H31*J13</f>
        <v>12.037100000000001</v>
      </c>
      <c r="K31" s="198"/>
    </row>
    <row r="32" spans="2:22">
      <c r="B32" s="23" t="s">
        <v>69</v>
      </c>
      <c r="C32" s="144" t="s">
        <v>70</v>
      </c>
      <c r="D32" s="182"/>
      <c r="E32" s="182"/>
      <c r="F32" s="182"/>
      <c r="G32" s="183"/>
      <c r="H32" s="211">
        <v>2E-3</v>
      </c>
      <c r="I32" s="212"/>
      <c r="J32" s="197">
        <f>H32*J13</f>
        <v>2.4074200000000001</v>
      </c>
      <c r="K32" s="198"/>
      <c r="V32" t="s">
        <v>27</v>
      </c>
    </row>
    <row r="33" spans="2:22">
      <c r="B33" s="23" t="s">
        <v>71</v>
      </c>
      <c r="C33" s="144" t="s">
        <v>72</v>
      </c>
      <c r="D33" s="182"/>
      <c r="E33" s="182"/>
      <c r="F33" s="182"/>
      <c r="G33" s="183"/>
      <c r="H33" s="211">
        <v>2.5000000000000001E-2</v>
      </c>
      <c r="I33" s="212"/>
      <c r="J33" s="197">
        <f>H33*J13</f>
        <v>30.092750000000002</v>
      </c>
      <c r="K33" s="198"/>
      <c r="V33" t="s">
        <v>73</v>
      </c>
    </row>
    <row r="34" spans="2:22">
      <c r="B34" s="23" t="s">
        <v>74</v>
      </c>
      <c r="C34" s="144" t="s">
        <v>75</v>
      </c>
      <c r="D34" s="182"/>
      <c r="E34" s="182"/>
      <c r="F34" s="182"/>
      <c r="G34" s="183"/>
      <c r="H34" s="211">
        <v>0.08</v>
      </c>
      <c r="I34" s="212"/>
      <c r="J34" s="197">
        <f>H34*J13</f>
        <v>96.296800000000005</v>
      </c>
      <c r="K34" s="198"/>
      <c r="V34" t="s">
        <v>76</v>
      </c>
    </row>
    <row r="35" spans="2:22">
      <c r="B35" s="23" t="s">
        <v>77</v>
      </c>
      <c r="C35" s="144" t="s">
        <v>78</v>
      </c>
      <c r="D35" s="182"/>
      <c r="E35" s="182"/>
      <c r="F35" s="182"/>
      <c r="G35" s="183"/>
      <c r="H35" s="230"/>
      <c r="I35" s="231"/>
      <c r="J35" s="197">
        <f>H35*J13</f>
        <v>0</v>
      </c>
      <c r="K35" s="198"/>
    </row>
    <row r="36" spans="2:22">
      <c r="B36" s="23" t="s">
        <v>79</v>
      </c>
      <c r="C36" s="144" t="s">
        <v>80</v>
      </c>
      <c r="D36" s="182"/>
      <c r="E36" s="182"/>
      <c r="F36" s="182"/>
      <c r="G36" s="183"/>
      <c r="H36" s="211">
        <v>6.0000000000000001E-3</v>
      </c>
      <c r="I36" s="212"/>
      <c r="J36" s="197">
        <f>H36*J13</f>
        <v>7.2222600000000003</v>
      </c>
      <c r="K36" s="198"/>
    </row>
    <row r="37" spans="2:22">
      <c r="B37" s="199" t="s">
        <v>81</v>
      </c>
      <c r="C37" s="200"/>
      <c r="D37" s="200"/>
      <c r="E37" s="200"/>
      <c r="F37" s="200"/>
      <c r="G37" s="201"/>
      <c r="H37" s="202">
        <f>SUM(H29:H36)</f>
        <v>0.33800000000000008</v>
      </c>
      <c r="I37" s="203"/>
      <c r="J37" s="204">
        <f>SUM(J29:J36)</f>
        <v>406.85398000000009</v>
      </c>
      <c r="K37" s="205"/>
    </row>
    <row r="38" spans="2:22">
      <c r="B38" s="18" t="s">
        <v>82</v>
      </c>
      <c r="C38" s="177" t="s">
        <v>83</v>
      </c>
      <c r="D38" s="128"/>
      <c r="E38" s="128"/>
      <c r="F38" s="128"/>
      <c r="G38" s="129"/>
      <c r="H38" s="177" t="s">
        <v>84</v>
      </c>
      <c r="I38" s="129"/>
      <c r="J38" s="177" t="s">
        <v>40</v>
      </c>
      <c r="K38" s="206"/>
    </row>
    <row r="39" spans="2:22">
      <c r="B39" s="19" t="s">
        <v>41</v>
      </c>
      <c r="C39" s="144" t="s">
        <v>85</v>
      </c>
      <c r="D39" s="182"/>
      <c r="E39" s="182"/>
      <c r="F39" s="182"/>
      <c r="G39" s="183"/>
      <c r="H39" s="218">
        <v>8.3299999999999999E-2</v>
      </c>
      <c r="I39" s="219"/>
      <c r="J39" s="197">
        <f>H39*J13</f>
        <v>100.269043</v>
      </c>
      <c r="K39" s="198"/>
    </row>
    <row r="40" spans="2:22">
      <c r="B40" s="8" t="s">
        <v>41</v>
      </c>
      <c r="C40" s="223" t="s">
        <v>86</v>
      </c>
      <c r="D40" s="224"/>
      <c r="E40" s="224"/>
      <c r="F40" s="224"/>
      <c r="G40" s="225"/>
      <c r="H40" s="226">
        <v>1.4E-2</v>
      </c>
      <c r="I40" s="227"/>
      <c r="J40" s="228">
        <f>H40*J14</f>
        <v>16.851940000000003</v>
      </c>
      <c r="K40" s="229"/>
    </row>
    <row r="41" spans="2:22">
      <c r="B41" s="199" t="s">
        <v>87</v>
      </c>
      <c r="C41" s="200"/>
      <c r="D41" s="200"/>
      <c r="E41" s="200"/>
      <c r="F41" s="200"/>
      <c r="G41" s="201"/>
      <c r="H41" s="202">
        <f>H39+H40</f>
        <v>9.7299999999999998E-2</v>
      </c>
      <c r="I41" s="203"/>
      <c r="J41" s="204">
        <f>J39+J40</f>
        <v>117.120983</v>
      </c>
      <c r="K41" s="205"/>
    </row>
    <row r="42" spans="2:22">
      <c r="B42" s="18" t="s">
        <v>88</v>
      </c>
      <c r="C42" s="177" t="s">
        <v>83</v>
      </c>
      <c r="D42" s="128"/>
      <c r="E42" s="128"/>
      <c r="F42" s="128"/>
      <c r="G42" s="129"/>
      <c r="H42" s="177" t="s">
        <v>84</v>
      </c>
      <c r="I42" s="129"/>
      <c r="J42" s="177" t="s">
        <v>40</v>
      </c>
      <c r="K42" s="206"/>
    </row>
    <row r="43" spans="2:22">
      <c r="B43" s="19" t="s">
        <v>41</v>
      </c>
      <c r="C43" s="144" t="s">
        <v>89</v>
      </c>
      <c r="D43" s="182"/>
      <c r="E43" s="182"/>
      <c r="F43" s="182"/>
      <c r="G43" s="183"/>
      <c r="H43" s="211">
        <v>6.4999999999999997E-3</v>
      </c>
      <c r="I43" s="212"/>
      <c r="J43" s="197">
        <f>H43*J14</f>
        <v>7.8241149999999999</v>
      </c>
      <c r="K43" s="198"/>
    </row>
    <row r="44" spans="2:22">
      <c r="B44" s="23" t="s">
        <v>43</v>
      </c>
      <c r="C44" s="221" t="s">
        <v>90</v>
      </c>
      <c r="D44" s="214"/>
      <c r="E44" s="214"/>
      <c r="F44" s="214"/>
      <c r="G44" s="222"/>
      <c r="H44" s="218">
        <v>1.1000000000000001E-3</v>
      </c>
      <c r="I44" s="219"/>
      <c r="J44" s="197">
        <f>J14*H44</f>
        <v>1.3240810000000001</v>
      </c>
      <c r="K44" s="198"/>
    </row>
    <row r="45" spans="2:22">
      <c r="B45" s="199" t="s">
        <v>91</v>
      </c>
      <c r="C45" s="200"/>
      <c r="D45" s="200"/>
      <c r="E45" s="200"/>
      <c r="F45" s="200"/>
      <c r="G45" s="201"/>
      <c r="H45" s="202">
        <f>H43+H44</f>
        <v>7.6E-3</v>
      </c>
      <c r="I45" s="203"/>
      <c r="J45" s="204">
        <f>SUM(J43:J44)</f>
        <v>9.1481960000000004</v>
      </c>
      <c r="K45" s="205"/>
    </row>
    <row r="46" spans="2:22">
      <c r="B46" s="18" t="s">
        <v>92</v>
      </c>
      <c r="C46" s="177" t="s">
        <v>93</v>
      </c>
      <c r="D46" s="128"/>
      <c r="E46" s="128"/>
      <c r="F46" s="128"/>
      <c r="G46" s="129"/>
      <c r="H46" s="177" t="s">
        <v>84</v>
      </c>
      <c r="I46" s="129"/>
      <c r="J46" s="177" t="s">
        <v>40</v>
      </c>
      <c r="K46" s="206"/>
    </row>
    <row r="47" spans="2:22">
      <c r="B47" s="19" t="s">
        <v>41</v>
      </c>
      <c r="C47" s="144" t="s">
        <v>94</v>
      </c>
      <c r="D47" s="182"/>
      <c r="E47" s="182"/>
      <c r="F47" s="182"/>
      <c r="G47" s="183"/>
      <c r="H47" s="211">
        <v>4.1999999999999997E-3</v>
      </c>
      <c r="I47" s="212"/>
      <c r="J47" s="197">
        <f>H47*J14</f>
        <v>5.0555820000000002</v>
      </c>
      <c r="K47" s="198"/>
    </row>
    <row r="48" spans="2:22">
      <c r="B48" s="23" t="s">
        <v>43</v>
      </c>
      <c r="C48" s="144" t="s">
        <v>95</v>
      </c>
      <c r="D48" s="182"/>
      <c r="E48" s="182"/>
      <c r="F48" s="182"/>
      <c r="G48" s="183"/>
      <c r="H48" s="220">
        <v>3.5999999999999997E-2</v>
      </c>
      <c r="I48" s="219"/>
      <c r="J48" s="197">
        <f>H47*J47</f>
        <v>2.1233444399999999E-2</v>
      </c>
      <c r="K48" s="198"/>
    </row>
    <row r="49" spans="2:17">
      <c r="B49" s="23" t="s">
        <v>59</v>
      </c>
      <c r="C49" s="144" t="s">
        <v>96</v>
      </c>
      <c r="D49" s="182"/>
      <c r="E49" s="182"/>
      <c r="F49" s="182"/>
      <c r="G49" s="183"/>
      <c r="H49" s="218">
        <v>2E-3</v>
      </c>
      <c r="I49" s="219"/>
      <c r="J49" s="197">
        <f>H49*J50</f>
        <v>4.6800244800000002E-2</v>
      </c>
      <c r="K49" s="198"/>
    </row>
    <row r="50" spans="2:17">
      <c r="B50" s="23" t="s">
        <v>69</v>
      </c>
      <c r="C50" s="144" t="s">
        <v>97</v>
      </c>
      <c r="D50" s="182"/>
      <c r="E50" s="182"/>
      <c r="F50" s="182"/>
      <c r="G50" s="183"/>
      <c r="H50" s="211">
        <v>1.9439999999999999E-2</v>
      </c>
      <c r="I50" s="212"/>
      <c r="J50" s="197">
        <f>H50*J14</f>
        <v>23.400122400000001</v>
      </c>
      <c r="K50" s="198"/>
    </row>
    <row r="51" spans="2:17">
      <c r="B51" s="23" t="s">
        <v>71</v>
      </c>
      <c r="C51" s="152" t="s">
        <v>98</v>
      </c>
      <c r="D51" s="216"/>
      <c r="E51" s="216"/>
      <c r="F51" s="216"/>
      <c r="G51" s="217"/>
      <c r="H51" s="218">
        <v>3.2659999999999998E-3</v>
      </c>
      <c r="I51" s="219"/>
      <c r="J51" s="197">
        <f>H51*J50</f>
        <v>7.6424799758399997E-2</v>
      </c>
      <c r="K51" s="198"/>
    </row>
    <row r="52" spans="2:17">
      <c r="B52" s="23" t="s">
        <v>74</v>
      </c>
      <c r="C52" s="144" t="s">
        <v>99</v>
      </c>
      <c r="D52" s="182"/>
      <c r="E52" s="182"/>
      <c r="F52" s="182"/>
      <c r="G52" s="183"/>
      <c r="H52" s="211">
        <v>2E-3</v>
      </c>
      <c r="I52" s="212"/>
      <c r="J52" s="197">
        <f>H52*J50</f>
        <v>4.6800244800000002E-2</v>
      </c>
      <c r="K52" s="198"/>
    </row>
    <row r="53" spans="2:17">
      <c r="B53" s="199" t="s">
        <v>100</v>
      </c>
      <c r="C53" s="200"/>
      <c r="D53" s="200"/>
      <c r="E53" s="200"/>
      <c r="F53" s="200"/>
      <c r="G53" s="201"/>
      <c r="H53" s="202">
        <f>SUM(H47:H52)</f>
        <v>6.6906000000000007E-2</v>
      </c>
      <c r="I53" s="203"/>
      <c r="J53" s="204">
        <f>SUM(J47:K52)</f>
        <v>28.646963133758401</v>
      </c>
      <c r="K53" s="205"/>
    </row>
    <row r="54" spans="2:17">
      <c r="B54" s="213" t="s">
        <v>101</v>
      </c>
      <c r="C54" s="214"/>
      <c r="D54" s="214"/>
      <c r="E54" s="214"/>
      <c r="F54" s="214"/>
      <c r="G54" s="214"/>
      <c r="H54" s="214"/>
      <c r="I54" s="214"/>
      <c r="J54" s="214"/>
      <c r="K54" s="215"/>
    </row>
    <row r="55" spans="2:17">
      <c r="B55" s="18" t="s">
        <v>102</v>
      </c>
      <c r="C55" s="177" t="s">
        <v>83</v>
      </c>
      <c r="D55" s="128"/>
      <c r="E55" s="128"/>
      <c r="F55" s="128"/>
      <c r="G55" s="129"/>
      <c r="H55" s="177" t="s">
        <v>84</v>
      </c>
      <c r="I55" s="129"/>
      <c r="J55" s="177" t="s">
        <v>40</v>
      </c>
      <c r="K55" s="206"/>
    </row>
    <row r="56" spans="2:17">
      <c r="B56" s="19" t="s">
        <v>41</v>
      </c>
      <c r="C56" s="144" t="s">
        <v>103</v>
      </c>
      <c r="D56" s="182"/>
      <c r="E56" s="182"/>
      <c r="F56" s="182"/>
      <c r="G56" s="183"/>
      <c r="H56" s="211">
        <v>0.1111</v>
      </c>
      <c r="I56" s="212"/>
      <c r="J56" s="197">
        <f>H56*J13</f>
        <v>133.732181</v>
      </c>
      <c r="K56" s="198"/>
      <c r="P56" s="20"/>
    </row>
    <row r="57" spans="2:17">
      <c r="B57" s="23" t="s">
        <v>43</v>
      </c>
      <c r="C57" s="144" t="s">
        <v>104</v>
      </c>
      <c r="D57" s="182"/>
      <c r="E57" s="182"/>
      <c r="F57" s="182"/>
      <c r="G57" s="183"/>
      <c r="H57" s="211">
        <v>1.66E-2</v>
      </c>
      <c r="I57" s="212"/>
      <c r="J57" s="197">
        <f>H57*J13</f>
        <v>19.981586</v>
      </c>
      <c r="K57" s="198"/>
      <c r="M57" s="21"/>
      <c r="P57" s="20"/>
    </row>
    <row r="58" spans="2:17">
      <c r="B58" s="23" t="s">
        <v>59</v>
      </c>
      <c r="C58" s="144" t="s">
        <v>105</v>
      </c>
      <c r="D58" s="182"/>
      <c r="E58" s="182"/>
      <c r="F58" s="182"/>
      <c r="G58" s="183"/>
      <c r="H58" s="211">
        <v>2.0000000000000001E-4</v>
      </c>
      <c r="I58" s="212"/>
      <c r="J58" s="197">
        <f>H58*J13</f>
        <v>0.24074200000000001</v>
      </c>
      <c r="K58" s="198"/>
      <c r="P58" s="20"/>
    </row>
    <row r="59" spans="2:17">
      <c r="B59" s="23" t="s">
        <v>69</v>
      </c>
      <c r="C59" s="144" t="s">
        <v>106</v>
      </c>
      <c r="D59" s="182"/>
      <c r="E59" s="182"/>
      <c r="F59" s="182"/>
      <c r="G59" s="183"/>
      <c r="H59" s="211">
        <v>2.8E-3</v>
      </c>
      <c r="I59" s="212"/>
      <c r="J59" s="197">
        <f>H59*J13</f>
        <v>3.3703880000000002</v>
      </c>
      <c r="K59" s="198"/>
      <c r="N59" s="22"/>
      <c r="P59" s="20"/>
      <c r="Q59" s="22"/>
    </row>
    <row r="60" spans="2:17">
      <c r="B60" s="23" t="s">
        <v>71</v>
      </c>
      <c r="C60" s="144" t="s">
        <v>107</v>
      </c>
      <c r="D60" s="182"/>
      <c r="E60" s="182"/>
      <c r="F60" s="182"/>
      <c r="G60" s="183"/>
      <c r="H60" s="211">
        <v>2.9999999999999997E-4</v>
      </c>
      <c r="I60" s="212"/>
      <c r="J60" s="197">
        <f>H60*J13</f>
        <v>0.36111299999999996</v>
      </c>
      <c r="K60" s="198"/>
    </row>
    <row r="61" spans="2:17">
      <c r="B61" s="199" t="s">
        <v>108</v>
      </c>
      <c r="C61" s="200"/>
      <c r="D61" s="200"/>
      <c r="E61" s="200"/>
      <c r="F61" s="200"/>
      <c r="G61" s="201"/>
      <c r="H61" s="184">
        <f>H60+H59+H58+H57+H56</f>
        <v>0.13100000000000001</v>
      </c>
      <c r="I61" s="185"/>
      <c r="J61" s="167">
        <f>SUM(J56:J60)</f>
        <v>157.68600999999998</v>
      </c>
      <c r="K61" s="207"/>
    </row>
    <row r="62" spans="2:17">
      <c r="B62" s="23" t="s">
        <v>77</v>
      </c>
      <c r="C62" s="208" t="s">
        <v>109</v>
      </c>
      <c r="D62" s="209"/>
      <c r="E62" s="209"/>
      <c r="F62" s="209"/>
      <c r="G62" s="210"/>
      <c r="H62" s="184">
        <v>2.2700000000000001E-2</v>
      </c>
      <c r="I62" s="185"/>
      <c r="J62" s="197">
        <f>H62*J61</f>
        <v>3.5794724269999998</v>
      </c>
      <c r="K62" s="198"/>
    </row>
    <row r="63" spans="2:17">
      <c r="B63" s="199" t="s">
        <v>110</v>
      </c>
      <c r="C63" s="200"/>
      <c r="D63" s="200"/>
      <c r="E63" s="200"/>
      <c r="F63" s="200"/>
      <c r="G63" s="201"/>
      <c r="H63" s="202">
        <f>H61+H62</f>
        <v>0.1537</v>
      </c>
      <c r="I63" s="203"/>
      <c r="J63" s="204">
        <f>SUM(J61:J62)</f>
        <v>161.26548242699999</v>
      </c>
      <c r="K63" s="205"/>
    </row>
    <row r="64" spans="2:17">
      <c r="B64" s="18" t="s">
        <v>1</v>
      </c>
      <c r="C64" s="177" t="s">
        <v>111</v>
      </c>
      <c r="D64" s="170"/>
      <c r="E64" s="170"/>
      <c r="F64" s="170"/>
      <c r="G64" s="171"/>
      <c r="H64" s="177" t="s">
        <v>84</v>
      </c>
      <c r="I64" s="129"/>
      <c r="J64" s="177" t="s">
        <v>40</v>
      </c>
      <c r="K64" s="206"/>
    </row>
    <row r="65" spans="2:12">
      <c r="B65" s="7" t="s">
        <v>64</v>
      </c>
      <c r="C65" s="144" t="s">
        <v>112</v>
      </c>
      <c r="D65" s="182"/>
      <c r="E65" s="182"/>
      <c r="F65" s="182"/>
      <c r="G65" s="183"/>
      <c r="H65" s="195">
        <f>+H37</f>
        <v>0.33800000000000008</v>
      </c>
      <c r="I65" s="196"/>
      <c r="J65" s="197">
        <f>H65*J14</f>
        <v>406.85398000000009</v>
      </c>
      <c r="K65" s="198"/>
    </row>
    <row r="66" spans="2:12">
      <c r="B66" s="103" t="s">
        <v>82</v>
      </c>
      <c r="C66" s="144" t="s">
        <v>113</v>
      </c>
      <c r="D66" s="182"/>
      <c r="E66" s="182"/>
      <c r="F66" s="182"/>
      <c r="G66" s="183"/>
      <c r="H66" s="195">
        <f>H41</f>
        <v>9.7299999999999998E-2</v>
      </c>
      <c r="I66" s="196"/>
      <c r="J66" s="197">
        <f>H66*J14</f>
        <v>117.120983</v>
      </c>
      <c r="K66" s="198"/>
    </row>
    <row r="67" spans="2:12">
      <c r="B67" s="103" t="s">
        <v>88</v>
      </c>
      <c r="C67" s="144" t="s">
        <v>89</v>
      </c>
      <c r="D67" s="182"/>
      <c r="E67" s="182"/>
      <c r="F67" s="182"/>
      <c r="G67" s="183"/>
      <c r="H67" s="195">
        <f>H45</f>
        <v>7.6E-3</v>
      </c>
      <c r="I67" s="196"/>
      <c r="J67" s="197">
        <f>H67*J14</f>
        <v>9.1481960000000004</v>
      </c>
      <c r="K67" s="198"/>
    </row>
    <row r="68" spans="2:12">
      <c r="B68" s="103" t="s">
        <v>92</v>
      </c>
      <c r="C68" s="144" t="s">
        <v>114</v>
      </c>
      <c r="D68" s="182"/>
      <c r="E68" s="182"/>
      <c r="F68" s="182"/>
      <c r="G68" s="183"/>
      <c r="H68" s="184">
        <f>H53</f>
        <v>6.6906000000000007E-2</v>
      </c>
      <c r="I68" s="185"/>
      <c r="J68" s="186">
        <f>J53</f>
        <v>28.646963133758401</v>
      </c>
      <c r="K68" s="187"/>
    </row>
    <row r="69" spans="2:12">
      <c r="B69" s="103" t="s">
        <v>102</v>
      </c>
      <c r="C69" s="144" t="s">
        <v>115</v>
      </c>
      <c r="D69" s="182"/>
      <c r="E69" s="182"/>
      <c r="F69" s="182"/>
      <c r="G69" s="183"/>
      <c r="H69" s="184">
        <f>H63</f>
        <v>0.1537</v>
      </c>
      <c r="I69" s="185"/>
      <c r="J69" s="186">
        <f>J63</f>
        <v>161.26548242699999</v>
      </c>
      <c r="K69" s="187"/>
    </row>
    <row r="70" spans="2:12">
      <c r="B70" s="188" t="s">
        <v>116</v>
      </c>
      <c r="C70" s="189"/>
      <c r="D70" s="189"/>
      <c r="E70" s="189"/>
      <c r="F70" s="189"/>
      <c r="G70" s="190"/>
      <c r="H70" s="191">
        <f>SUM(H65:H69)</f>
        <v>0.66350600000000015</v>
      </c>
      <c r="I70" s="192"/>
      <c r="J70" s="193">
        <f>SUM(J65:J69)</f>
        <v>723.03560456075843</v>
      </c>
      <c r="K70" s="194"/>
    </row>
    <row r="71" spans="2:12">
      <c r="B71" s="161" t="s">
        <v>117</v>
      </c>
      <c r="C71" s="178"/>
      <c r="D71" s="178"/>
      <c r="E71" s="178"/>
      <c r="F71" s="178"/>
      <c r="G71" s="178"/>
      <c r="H71" s="178"/>
      <c r="I71" s="178"/>
      <c r="J71" s="178"/>
      <c r="K71" s="24"/>
    </row>
    <row r="72" spans="2:12">
      <c r="B72" s="179" t="s">
        <v>118</v>
      </c>
      <c r="C72" s="180"/>
      <c r="D72" s="180"/>
      <c r="E72" s="180"/>
      <c r="F72" s="180"/>
      <c r="G72" s="180"/>
      <c r="H72" s="180"/>
      <c r="I72" s="180"/>
      <c r="J72" s="180"/>
      <c r="K72" s="24"/>
    </row>
    <row r="73" spans="2:12">
      <c r="B73" s="172" t="s">
        <v>119</v>
      </c>
      <c r="C73" s="173"/>
      <c r="D73" s="173"/>
      <c r="E73" s="173"/>
      <c r="F73" s="173"/>
      <c r="G73" s="173"/>
      <c r="H73" s="173"/>
      <c r="I73" s="173"/>
      <c r="J73" s="173"/>
      <c r="K73" s="181"/>
    </row>
    <row r="74" spans="2:12">
      <c r="B74" s="169" t="s">
        <v>46</v>
      </c>
      <c r="C74" s="170"/>
      <c r="D74" s="170"/>
      <c r="E74" s="170"/>
      <c r="F74" s="170"/>
      <c r="G74" s="170"/>
      <c r="H74" s="170"/>
      <c r="I74" s="171"/>
      <c r="J74" s="25">
        <f>J14</f>
        <v>1203.71</v>
      </c>
      <c r="K74" s="24"/>
    </row>
    <row r="75" spans="2:12">
      <c r="B75" s="169" t="s">
        <v>53</v>
      </c>
      <c r="C75" s="170"/>
      <c r="D75" s="170"/>
      <c r="E75" s="170"/>
      <c r="F75" s="170"/>
      <c r="G75" s="170"/>
      <c r="H75" s="170"/>
      <c r="I75" s="171"/>
      <c r="J75" s="25">
        <f>J21</f>
        <v>457.70740000000001</v>
      </c>
      <c r="K75" s="24"/>
    </row>
    <row r="76" spans="2:12">
      <c r="B76" s="169" t="s">
        <v>61</v>
      </c>
      <c r="C76" s="170"/>
      <c r="D76" s="170"/>
      <c r="E76" s="170"/>
      <c r="F76" s="170"/>
      <c r="G76" s="170"/>
      <c r="H76" s="170"/>
      <c r="I76" s="171"/>
      <c r="J76" s="25">
        <f>J25</f>
        <v>0</v>
      </c>
      <c r="K76" s="24"/>
    </row>
    <row r="77" spans="2:12">
      <c r="B77" s="169" t="s">
        <v>116</v>
      </c>
      <c r="C77" s="170"/>
      <c r="D77" s="170"/>
      <c r="E77" s="170"/>
      <c r="F77" s="170"/>
      <c r="G77" s="170"/>
      <c r="H77" s="170"/>
      <c r="I77" s="171"/>
      <c r="J77" s="25">
        <f>J70</f>
        <v>723.03560456075843</v>
      </c>
      <c r="K77" s="24"/>
    </row>
    <row r="78" spans="2:12">
      <c r="B78" s="172" t="s">
        <v>120</v>
      </c>
      <c r="C78" s="173"/>
      <c r="D78" s="173"/>
      <c r="E78" s="173"/>
      <c r="F78" s="173"/>
      <c r="G78" s="173"/>
      <c r="H78" s="173"/>
      <c r="I78" s="174"/>
      <c r="J78" s="26">
        <f>SUM(J74:J77)</f>
        <v>2384.4530045607585</v>
      </c>
      <c r="K78" s="24"/>
      <c r="L78" s="27"/>
    </row>
    <row r="79" spans="2:12">
      <c r="B79" s="28" t="s">
        <v>185</v>
      </c>
      <c r="C79" s="101"/>
      <c r="D79" s="101"/>
      <c r="E79" s="101"/>
      <c r="F79" s="101"/>
      <c r="G79" s="101"/>
      <c r="H79" s="101"/>
      <c r="I79" s="101"/>
      <c r="J79" s="57"/>
      <c r="K79" s="24"/>
    </row>
    <row r="80" spans="2:12">
      <c r="B80" s="7" t="s">
        <v>122</v>
      </c>
      <c r="C80" s="175" t="s">
        <v>2</v>
      </c>
      <c r="D80" s="176"/>
      <c r="E80" s="176"/>
      <c r="F80" s="176"/>
      <c r="G80" s="29" t="s">
        <v>84</v>
      </c>
      <c r="H80" s="177" t="s">
        <v>40</v>
      </c>
      <c r="I80" s="346"/>
      <c r="J80" s="57"/>
      <c r="K80" s="24"/>
    </row>
    <row r="81" spans="2:13">
      <c r="B81" s="7" t="s">
        <v>41</v>
      </c>
      <c r="C81" s="116" t="s">
        <v>123</v>
      </c>
      <c r="D81" s="130"/>
      <c r="E81" s="130"/>
      <c r="F81" s="130"/>
      <c r="G81" s="54"/>
      <c r="H81" s="117">
        <f>J78*G81</f>
        <v>0</v>
      </c>
      <c r="I81" s="168"/>
      <c r="J81" s="57"/>
      <c r="K81" s="24"/>
    </row>
    <row r="82" spans="2:13">
      <c r="B82" s="165" t="s">
        <v>124</v>
      </c>
      <c r="C82" s="166"/>
      <c r="D82" s="166"/>
      <c r="E82" s="166"/>
      <c r="F82" s="166"/>
      <c r="G82" s="131"/>
      <c r="H82" s="131"/>
      <c r="I82" s="131"/>
      <c r="J82" s="57"/>
      <c r="K82" s="24"/>
    </row>
    <row r="83" spans="2:13">
      <c r="B83" s="7" t="s">
        <v>43</v>
      </c>
      <c r="C83" s="149" t="s">
        <v>125</v>
      </c>
      <c r="D83" s="150"/>
      <c r="E83" s="150"/>
      <c r="F83" s="151"/>
      <c r="G83" s="55"/>
      <c r="H83" s="167">
        <f>G83*(H81+J78)</f>
        <v>0</v>
      </c>
      <c r="I83" s="168"/>
      <c r="J83" s="57"/>
      <c r="K83" s="24"/>
    </row>
    <row r="84" spans="2:13">
      <c r="B84" s="165" t="s">
        <v>126</v>
      </c>
      <c r="C84" s="166"/>
      <c r="D84" s="166"/>
      <c r="E84" s="166"/>
      <c r="F84" s="166"/>
      <c r="G84" s="131"/>
      <c r="H84" s="131"/>
      <c r="I84" s="131"/>
      <c r="J84" s="25"/>
      <c r="K84" s="24"/>
    </row>
    <row r="85" spans="2:13">
      <c r="B85" s="156" t="s">
        <v>127</v>
      </c>
      <c r="C85" s="157"/>
      <c r="D85" s="157"/>
      <c r="E85" s="157"/>
      <c r="F85" s="157"/>
      <c r="G85" s="157"/>
      <c r="H85" s="157"/>
      <c r="I85" s="157"/>
      <c r="J85" s="25">
        <f>J78+H81+H83</f>
        <v>2384.4530045607585</v>
      </c>
      <c r="K85" s="30"/>
    </row>
    <row r="86" spans="2:13">
      <c r="B86" s="158" t="s">
        <v>128</v>
      </c>
      <c r="C86" s="159"/>
      <c r="D86" s="159"/>
      <c r="E86" s="159"/>
      <c r="F86" s="159"/>
      <c r="G86" s="159"/>
      <c r="H86" s="160"/>
      <c r="I86" s="31">
        <f>1-G89</f>
        <v>0.85749999999999993</v>
      </c>
      <c r="J86" s="25"/>
      <c r="K86" s="30"/>
    </row>
    <row r="87" spans="2:13">
      <c r="B87" s="161" t="s">
        <v>129</v>
      </c>
      <c r="C87" s="347"/>
      <c r="D87" s="347"/>
      <c r="E87" s="162" t="s">
        <v>130</v>
      </c>
      <c r="F87" s="163" t="s">
        <v>131</v>
      </c>
      <c r="G87" s="163"/>
      <c r="H87" s="163"/>
      <c r="I87" s="162" t="s">
        <v>132</v>
      </c>
      <c r="J87" s="25"/>
      <c r="K87" s="30"/>
    </row>
    <row r="88" spans="2:13">
      <c r="B88" s="348"/>
      <c r="C88" s="347"/>
      <c r="D88" s="347"/>
      <c r="E88" s="347"/>
      <c r="F88" s="164" t="s">
        <v>133</v>
      </c>
      <c r="G88" s="164"/>
      <c r="H88" s="164"/>
      <c r="I88" s="347"/>
      <c r="J88" s="25">
        <f>J85/I86</f>
        <v>2780.7032123157537</v>
      </c>
      <c r="K88" s="30"/>
      <c r="L88" s="32"/>
    </row>
    <row r="89" spans="2:13">
      <c r="B89" s="7" t="s">
        <v>59</v>
      </c>
      <c r="C89" s="149" t="s">
        <v>134</v>
      </c>
      <c r="D89" s="150"/>
      <c r="E89" s="150"/>
      <c r="F89" s="151"/>
      <c r="G89" s="33">
        <f>G91+G92+G93+G95</f>
        <v>0.14250000000000002</v>
      </c>
      <c r="H89" s="117">
        <f>+J88*G89</f>
        <v>396.25020775499496</v>
      </c>
      <c r="I89" s="117"/>
      <c r="J89" s="25"/>
      <c r="K89" s="30"/>
    </row>
    <row r="90" spans="2:13">
      <c r="B90" s="7">
        <v>1</v>
      </c>
      <c r="C90" s="100" t="s">
        <v>135</v>
      </c>
      <c r="D90" s="102"/>
      <c r="E90" s="102"/>
      <c r="F90" s="102"/>
      <c r="G90" s="61"/>
      <c r="H90" s="131"/>
      <c r="I90" s="131"/>
      <c r="J90" s="25"/>
      <c r="K90" s="30"/>
      <c r="M90" s="32"/>
    </row>
    <row r="91" spans="2:13">
      <c r="B91" s="34" t="s">
        <v>136</v>
      </c>
      <c r="C91" s="152" t="s">
        <v>137</v>
      </c>
      <c r="D91" s="153"/>
      <c r="E91" s="153"/>
      <c r="F91" s="154"/>
      <c r="G91" s="35">
        <f>IF($H$3="lucro Real",7.6%,IF($H$3="Lucro Presumido",3%,0))</f>
        <v>7.5999999999999998E-2</v>
      </c>
      <c r="H91" s="131">
        <f>G91*J$88</f>
        <v>211.33344413599727</v>
      </c>
      <c r="I91" s="131"/>
      <c r="J91" s="25"/>
      <c r="K91" s="30"/>
    </row>
    <row r="92" spans="2:13">
      <c r="B92" s="34" t="s">
        <v>138</v>
      </c>
      <c r="C92" s="155" t="s">
        <v>139</v>
      </c>
      <c r="D92" s="155"/>
      <c r="E92" s="155"/>
      <c r="F92" s="155"/>
      <c r="G92" s="35">
        <f>IF($H$3="lucro Real",1.65%,IF($H$3="Lucro Presumido",0.65%,0))</f>
        <v>1.6500000000000001E-2</v>
      </c>
      <c r="H92" s="131">
        <f>G92*J$88</f>
        <v>45.881603003209939</v>
      </c>
      <c r="I92" s="131"/>
      <c r="J92" s="25"/>
      <c r="K92" s="30"/>
    </row>
    <row r="93" spans="2:13">
      <c r="B93" s="34" t="s">
        <v>140</v>
      </c>
      <c r="C93" s="155" t="s">
        <v>141</v>
      </c>
      <c r="D93" s="155"/>
      <c r="E93" s="155"/>
      <c r="F93" s="155"/>
      <c r="G93" s="35"/>
      <c r="H93" s="131">
        <f>G93*J$89</f>
        <v>0</v>
      </c>
      <c r="I93" s="131"/>
      <c r="J93" s="25"/>
      <c r="K93" s="30"/>
    </row>
    <row r="94" spans="2:13">
      <c r="B94" s="7">
        <v>2</v>
      </c>
      <c r="C94" s="141" t="s">
        <v>142</v>
      </c>
      <c r="D94" s="142"/>
      <c r="E94" s="142"/>
      <c r="F94" s="143"/>
      <c r="G94" s="61"/>
      <c r="H94" s="131"/>
      <c r="I94" s="131"/>
      <c r="J94" s="25"/>
      <c r="K94" s="30"/>
    </row>
    <row r="95" spans="2:13">
      <c r="B95" s="34" t="s">
        <v>136</v>
      </c>
      <c r="C95" s="144" t="s">
        <v>143</v>
      </c>
      <c r="D95" s="145"/>
      <c r="E95" s="145"/>
      <c r="F95" s="146"/>
      <c r="G95" s="35">
        <v>0.05</v>
      </c>
      <c r="H95" s="131">
        <f>G95*J$88</f>
        <v>139.0351606157877</v>
      </c>
      <c r="I95" s="131"/>
      <c r="J95" s="25"/>
      <c r="K95" s="30"/>
    </row>
    <row r="96" spans="2:13">
      <c r="B96" s="147" t="s">
        <v>144</v>
      </c>
      <c r="C96" s="148"/>
      <c r="D96" s="148"/>
      <c r="E96" s="148"/>
      <c r="F96" s="148"/>
      <c r="G96" s="148"/>
      <c r="H96" s="120">
        <f>H91+H92+H93+H95+H81+H83</f>
        <v>396.2502077549949</v>
      </c>
      <c r="I96" s="120"/>
      <c r="J96" s="25"/>
      <c r="K96" s="30"/>
    </row>
    <row r="97" spans="2:11">
      <c r="B97" s="132"/>
      <c r="C97" s="133"/>
      <c r="D97" s="133"/>
      <c r="E97" s="133"/>
      <c r="F97" s="133"/>
      <c r="G97" s="133"/>
      <c r="H97" s="133"/>
      <c r="I97" s="133"/>
      <c r="J97" s="134"/>
      <c r="K97" s="24"/>
    </row>
    <row r="98" spans="2:11">
      <c r="B98" s="135"/>
      <c r="C98" s="136"/>
      <c r="D98" s="136"/>
      <c r="E98" s="136"/>
      <c r="F98" s="136"/>
      <c r="G98" s="136"/>
      <c r="H98" s="136"/>
      <c r="I98" s="136"/>
      <c r="J98" s="137"/>
      <c r="K98" s="24"/>
    </row>
    <row r="99" spans="2:11">
      <c r="B99" s="138" t="s">
        <v>145</v>
      </c>
      <c r="C99" s="139"/>
      <c r="D99" s="139"/>
      <c r="E99" s="139"/>
      <c r="F99" s="139"/>
      <c r="G99" s="139"/>
      <c r="H99" s="140" t="s">
        <v>40</v>
      </c>
      <c r="I99" s="139"/>
      <c r="J99" s="25"/>
      <c r="K99" s="24"/>
    </row>
    <row r="100" spans="2:11">
      <c r="B100" s="115" t="s">
        <v>146</v>
      </c>
      <c r="C100" s="130"/>
      <c r="D100" s="130"/>
      <c r="E100" s="130"/>
      <c r="F100" s="130"/>
      <c r="G100" s="130"/>
      <c r="H100" s="131">
        <f>J74</f>
        <v>1203.71</v>
      </c>
      <c r="I100" s="131"/>
      <c r="J100" s="57"/>
      <c r="K100" s="24"/>
    </row>
    <row r="101" spans="2:11">
      <c r="B101" s="115" t="s">
        <v>147</v>
      </c>
      <c r="C101" s="130"/>
      <c r="D101" s="130"/>
      <c r="E101" s="130"/>
      <c r="F101" s="130"/>
      <c r="G101" s="130"/>
      <c r="H101" s="131">
        <f>J75</f>
        <v>457.70740000000001</v>
      </c>
      <c r="I101" s="131"/>
      <c r="J101" s="57"/>
      <c r="K101" s="24"/>
    </row>
    <row r="102" spans="2:11">
      <c r="B102" s="115" t="s">
        <v>148</v>
      </c>
      <c r="C102" s="130"/>
      <c r="D102" s="130"/>
      <c r="E102" s="130"/>
      <c r="F102" s="130"/>
      <c r="G102" s="130"/>
      <c r="H102" s="131">
        <f>J76</f>
        <v>0</v>
      </c>
      <c r="I102" s="131"/>
      <c r="J102" s="57"/>
      <c r="K102" s="24"/>
    </row>
    <row r="103" spans="2:11">
      <c r="B103" s="115" t="s">
        <v>149</v>
      </c>
      <c r="C103" s="130"/>
      <c r="D103" s="130"/>
      <c r="E103" s="130"/>
      <c r="F103" s="130"/>
      <c r="G103" s="130"/>
      <c r="H103" s="131">
        <f>J77</f>
        <v>723.03560456075843</v>
      </c>
      <c r="I103" s="131"/>
      <c r="J103" s="57"/>
      <c r="K103" s="24"/>
    </row>
    <row r="104" spans="2:11">
      <c r="B104" s="115" t="s">
        <v>186</v>
      </c>
      <c r="C104" s="130"/>
      <c r="D104" s="130"/>
      <c r="E104" s="130"/>
      <c r="F104" s="130"/>
      <c r="G104" s="130"/>
      <c r="H104" s="131">
        <f>H96</f>
        <v>396.2502077549949</v>
      </c>
      <c r="I104" s="131"/>
      <c r="J104" s="57"/>
      <c r="K104" s="24"/>
    </row>
    <row r="105" spans="2:11">
      <c r="B105" s="124" t="s">
        <v>172</v>
      </c>
      <c r="C105" s="125"/>
      <c r="D105" s="125"/>
      <c r="E105" s="125"/>
      <c r="F105" s="125"/>
      <c r="G105" s="125"/>
      <c r="H105" s="126">
        <f>SUM(H100:H104)</f>
        <v>2780.7032123157533</v>
      </c>
      <c r="I105" s="126"/>
      <c r="J105" s="57"/>
      <c r="K105" s="24"/>
    </row>
    <row r="106" spans="2:11">
      <c r="B106" s="127"/>
      <c r="C106" s="128"/>
      <c r="D106" s="128"/>
      <c r="E106" s="128"/>
      <c r="F106" s="128"/>
      <c r="G106" s="128"/>
      <c r="H106" s="128"/>
      <c r="I106" s="128"/>
      <c r="J106" s="129"/>
      <c r="K106" s="24"/>
    </row>
    <row r="107" spans="2:11">
      <c r="B107" s="118" t="s">
        <v>152</v>
      </c>
      <c r="C107" s="119"/>
      <c r="D107" s="119"/>
      <c r="E107" s="119"/>
      <c r="F107" s="119"/>
      <c r="G107" s="119"/>
      <c r="H107" s="119" t="s">
        <v>24</v>
      </c>
      <c r="I107" s="119"/>
      <c r="J107" s="57"/>
      <c r="K107" s="24"/>
    </row>
    <row r="108" spans="2:11">
      <c r="B108" s="118" t="s">
        <v>153</v>
      </c>
      <c r="C108" s="119"/>
      <c r="D108" s="119"/>
      <c r="E108" s="119"/>
      <c r="F108" s="36" t="s">
        <v>154</v>
      </c>
      <c r="G108" s="36" t="s">
        <v>155</v>
      </c>
      <c r="H108" s="119"/>
      <c r="I108" s="119"/>
      <c r="J108" s="57"/>
      <c r="K108" s="24"/>
    </row>
    <row r="109" spans="2:11">
      <c r="B109" s="115" t="s">
        <v>187</v>
      </c>
      <c r="C109" s="116"/>
      <c r="D109" s="116"/>
      <c r="E109" s="116"/>
      <c r="F109" s="37">
        <f>G6+G7</f>
        <v>1</v>
      </c>
      <c r="G109" s="38">
        <f>+H105/F109</f>
        <v>2780.7032123157533</v>
      </c>
      <c r="H109" s="117">
        <f>+F109*G109</f>
        <v>2780.7032123157533</v>
      </c>
      <c r="I109" s="117"/>
      <c r="J109" s="57"/>
      <c r="K109" s="24"/>
    </row>
    <row r="110" spans="2:11">
      <c r="B110" s="118" t="s">
        <v>157</v>
      </c>
      <c r="C110" s="119"/>
      <c r="D110" s="119"/>
      <c r="E110" s="119"/>
      <c r="F110" s="119"/>
      <c r="G110" s="119"/>
      <c r="H110" s="120">
        <f>+H109</f>
        <v>2780.7032123157533</v>
      </c>
      <c r="I110" s="120"/>
      <c r="J110" s="57"/>
      <c r="K110" s="24"/>
    </row>
    <row r="111" spans="2:11" ht="15.75" thickBot="1">
      <c r="B111" s="121" t="s">
        <v>158</v>
      </c>
      <c r="C111" s="122"/>
      <c r="D111" s="122"/>
      <c r="E111" s="122"/>
      <c r="F111" s="122"/>
      <c r="G111" s="122"/>
      <c r="H111" s="123">
        <f>H110*12</f>
        <v>33368.438547789039</v>
      </c>
      <c r="I111" s="123"/>
      <c r="J111" s="39"/>
      <c r="K111" s="40"/>
    </row>
    <row r="112" spans="2:11"/>
    <row r="113"/>
    <row r="114"/>
    <row r="115" ht="15" customHeight="1"/>
    <row r="116" ht="15" customHeight="1"/>
  </sheetData>
  <sheetProtection algorithmName="SHA-512" hashValue="TuD8oT8/yyckaP4AExEgC/lzCRERZZJ7JbbUXe9BpPfRWyFklVExPh1w0A5sKifwND4hTHHLHFrVHfv/XNG1ww==" saltValue="84vRg1JoX6PyymHJc6vuEQ==" spinCount="100000" sheet="1" objects="1" scenarios="1"/>
  <protectedRanges>
    <protectedRange algorithmName="SHA-512" hashValue="Ah6xLASO/UwiSJvpQJuoNoNIo1mfdhLxEsO3FpD0BDF8AlUm+3TEdBDSiVe9ZIm4T7QqVXzZRl2L3m3Xs8wbfg==" saltValue="scGGcdxRv9YW5mFCeF0+XQ==" spinCount="100000" sqref="J24:K24" name="Intervalo5"/>
    <protectedRange algorithmName="SHA-512" hashValue="NMSv0JJWtkb3QvUsVTHzvSvCQQ/aS8dA7efcphU3A/5W1u/s87dO0B+xDLtSDrlxSXVItHzqy9SDLy5wBJ5OZQ==" saltValue="e2BG1p15fg07qiDCv0z8Zw==" spinCount="100000" sqref="C20:G20" name="Intervalo3"/>
    <protectedRange algorithmName="SHA-512" hashValue="fmLXqBbTOiZlbMv236VyWP47+fJZucYZiquNlQj/N9ONKT3pQCF+jgvywPgD/omnWdo1eAN5z7DMqmGCJaXnOA==" saltValue="rdnOqJQ4K6z46z1YHk/e4w==" spinCount="100000" sqref="H6" name="Intervalo1"/>
    <protectedRange algorithmName="SHA-512" hashValue="k8qMKHorOWOiGUjEQzj/o9qZPhGX84Mwa9tVj7bwWNVcpBtdEVmkPVuzzY0Twt43/ftKl8YkRAAH2Fn4jsLTkg==" saltValue="GUP9L+gkZFeuCb0LAoRJMw==" spinCount="100000" sqref="N17:O17 N18:N20" name="Intervalo4_3"/>
    <protectedRange algorithmName="SHA-512" hashValue="WqOapSOrsN1ZIylEeDg8qsMj3/Ei4DSu+yanIGPrB9mdgPDIIehqzbgeAAg8EWvIcWBY5VOT/h31EIMHRZGAMQ==" saltValue="+ug9f8pTOmSSZ2JyYuT7TA==" spinCount="100000" sqref="G83" name="Intervalo8_2"/>
    <protectedRange algorithmName="SHA-512" hashValue="bhbqRQLX8rgbvsG2EOjXKaPiwCv1gO5p9m4DlSaHzQPzQSj2JHWn9xeN2TbHSmmCrAcvR7H4sNdY7ES+wuefyg==" saltValue="v3eAT0tAxQOj7pSMAM0DcA==" spinCount="100000" sqref="G81" name="Intervalo7_2"/>
    <protectedRange algorithmName="SHA-512" hashValue="11zYvWi56RXEYTNfWa/zGnrLHzo8OTizHyypLoXUHCi0Dps7F+nOmoEcVfjPlv4v70f3kAkEpFKUUAY2/f+67w==" saltValue="j7ywFm4wbW9tRqNX/QIEOA==" spinCount="100000" sqref="H29" name="Intervalo6_2"/>
    <protectedRange algorithmName="SHA-512" hashValue="k8qMKHorOWOiGUjEQzj/o9qZPhGX84Mwa9tVj7bwWNVcpBtdEVmkPVuzzY0Twt43/ftKl8YkRAAH2Fn4jsLTkg==" saltValue="GUP9L+gkZFeuCb0LAoRJMw==" spinCount="100000" sqref="O18:O20" name="Intervalo4"/>
  </protectedRanges>
  <mergeCells count="252">
    <mergeCell ref="B6:F6"/>
    <mergeCell ref="H6:I6"/>
    <mergeCell ref="J6:K6"/>
    <mergeCell ref="B7:F7"/>
    <mergeCell ref="H7:I7"/>
    <mergeCell ref="J7:K7"/>
    <mergeCell ref="B2:I2"/>
    <mergeCell ref="J2:K5"/>
    <mergeCell ref="B3:G3"/>
    <mergeCell ref="H3:I3"/>
    <mergeCell ref="B4:I4"/>
    <mergeCell ref="B5:F5"/>
    <mergeCell ref="H5:I5"/>
    <mergeCell ref="C12:I12"/>
    <mergeCell ref="J12:K12"/>
    <mergeCell ref="C13:I13"/>
    <mergeCell ref="J13:K13"/>
    <mergeCell ref="B14:I14"/>
    <mergeCell ref="J14:K14"/>
    <mergeCell ref="B8:I8"/>
    <mergeCell ref="J8:K8"/>
    <mergeCell ref="B9:I9"/>
    <mergeCell ref="J9:K9"/>
    <mergeCell ref="B10:K10"/>
    <mergeCell ref="B11:K11"/>
    <mergeCell ref="H16:I16"/>
    <mergeCell ref="J16:K16"/>
    <mergeCell ref="C17:F17"/>
    <mergeCell ref="H17:I17"/>
    <mergeCell ref="J17:K17"/>
    <mergeCell ref="C18:F18"/>
    <mergeCell ref="H18:I18"/>
    <mergeCell ref="J18:K18"/>
    <mergeCell ref="M14:S14"/>
    <mergeCell ref="B15:K15"/>
    <mergeCell ref="M15:M16"/>
    <mergeCell ref="N15:N16"/>
    <mergeCell ref="O15:O16"/>
    <mergeCell ref="P15:P16"/>
    <mergeCell ref="Q15:Q16"/>
    <mergeCell ref="R15:R16"/>
    <mergeCell ref="S15:S16"/>
    <mergeCell ref="C16:F16"/>
    <mergeCell ref="B22:K22"/>
    <mergeCell ref="C23:I23"/>
    <mergeCell ref="J23:K23"/>
    <mergeCell ref="C24:I24"/>
    <mergeCell ref="J24:K24"/>
    <mergeCell ref="C19:F19"/>
    <mergeCell ref="H19:I19"/>
    <mergeCell ref="J19:K19"/>
    <mergeCell ref="C20:F20"/>
    <mergeCell ref="H20:I20"/>
    <mergeCell ref="B21:I21"/>
    <mergeCell ref="J21:K21"/>
    <mergeCell ref="C28:G28"/>
    <mergeCell ref="H28:I28"/>
    <mergeCell ref="J28:K28"/>
    <mergeCell ref="C29:G29"/>
    <mergeCell ref="H29:I29"/>
    <mergeCell ref="J29:K29"/>
    <mergeCell ref="B25:I25"/>
    <mergeCell ref="J25:K25"/>
    <mergeCell ref="B26:K26"/>
    <mergeCell ref="B27:J27"/>
    <mergeCell ref="C32:G32"/>
    <mergeCell ref="H32:I32"/>
    <mergeCell ref="J32:K32"/>
    <mergeCell ref="C33:G33"/>
    <mergeCell ref="H33:I33"/>
    <mergeCell ref="J33:K33"/>
    <mergeCell ref="C30:G30"/>
    <mergeCell ref="H30:I30"/>
    <mergeCell ref="J30:K30"/>
    <mergeCell ref="C31:G31"/>
    <mergeCell ref="H31:I31"/>
    <mergeCell ref="J31:K31"/>
    <mergeCell ref="C36:G36"/>
    <mergeCell ref="H36:I36"/>
    <mergeCell ref="J36:K36"/>
    <mergeCell ref="B37:G37"/>
    <mergeCell ref="H37:I37"/>
    <mergeCell ref="J37:K37"/>
    <mergeCell ref="C34:G34"/>
    <mergeCell ref="H34:I34"/>
    <mergeCell ref="J34:K34"/>
    <mergeCell ref="C35:G35"/>
    <mergeCell ref="H35:I35"/>
    <mergeCell ref="J35:K35"/>
    <mergeCell ref="C40:G40"/>
    <mergeCell ref="H40:I40"/>
    <mergeCell ref="J40:K40"/>
    <mergeCell ref="B41:G41"/>
    <mergeCell ref="H41:I41"/>
    <mergeCell ref="J41:K41"/>
    <mergeCell ref="C38:G38"/>
    <mergeCell ref="H38:I38"/>
    <mergeCell ref="J38:K38"/>
    <mergeCell ref="C39:G39"/>
    <mergeCell ref="H39:I39"/>
    <mergeCell ref="J39:K39"/>
    <mergeCell ref="C44:G44"/>
    <mergeCell ref="H44:I44"/>
    <mergeCell ref="J44:K44"/>
    <mergeCell ref="B45:G45"/>
    <mergeCell ref="H45:I45"/>
    <mergeCell ref="J45:K45"/>
    <mergeCell ref="C42:G42"/>
    <mergeCell ref="H42:I42"/>
    <mergeCell ref="J42:K42"/>
    <mergeCell ref="C43:G43"/>
    <mergeCell ref="H43:I43"/>
    <mergeCell ref="J43:K43"/>
    <mergeCell ref="C48:G48"/>
    <mergeCell ref="H48:I48"/>
    <mergeCell ref="J48:K48"/>
    <mergeCell ref="C49:G49"/>
    <mergeCell ref="H49:I49"/>
    <mergeCell ref="J49:K49"/>
    <mergeCell ref="C46:G46"/>
    <mergeCell ref="H46:I46"/>
    <mergeCell ref="J46:K46"/>
    <mergeCell ref="C47:G47"/>
    <mergeCell ref="H47:I47"/>
    <mergeCell ref="J47:K47"/>
    <mergeCell ref="C52:G52"/>
    <mergeCell ref="H52:I52"/>
    <mergeCell ref="J52:K52"/>
    <mergeCell ref="B53:G53"/>
    <mergeCell ref="H53:I53"/>
    <mergeCell ref="J53:K53"/>
    <mergeCell ref="C50:G50"/>
    <mergeCell ref="H50:I50"/>
    <mergeCell ref="J50:K50"/>
    <mergeCell ref="C51:G51"/>
    <mergeCell ref="H51:I51"/>
    <mergeCell ref="J51:K51"/>
    <mergeCell ref="C57:G57"/>
    <mergeCell ref="H57:I57"/>
    <mergeCell ref="J57:K57"/>
    <mergeCell ref="C58:G58"/>
    <mergeCell ref="H58:I58"/>
    <mergeCell ref="J58:K58"/>
    <mergeCell ref="B54:K54"/>
    <mergeCell ref="C55:G55"/>
    <mergeCell ref="H55:I55"/>
    <mergeCell ref="J55:K55"/>
    <mergeCell ref="C56:G56"/>
    <mergeCell ref="H56:I56"/>
    <mergeCell ref="J56:K56"/>
    <mergeCell ref="B61:G61"/>
    <mergeCell ref="H61:I61"/>
    <mergeCell ref="J61:K61"/>
    <mergeCell ref="C62:G62"/>
    <mergeCell ref="H62:I62"/>
    <mergeCell ref="J62:K62"/>
    <mergeCell ref="C59:G59"/>
    <mergeCell ref="H59:I59"/>
    <mergeCell ref="J59:K59"/>
    <mergeCell ref="C60:G60"/>
    <mergeCell ref="H60:I60"/>
    <mergeCell ref="J60:K60"/>
    <mergeCell ref="C65:G65"/>
    <mergeCell ref="H65:I65"/>
    <mergeCell ref="J65:K65"/>
    <mergeCell ref="C66:G66"/>
    <mergeCell ref="H66:I66"/>
    <mergeCell ref="J66:K66"/>
    <mergeCell ref="B63:G63"/>
    <mergeCell ref="H63:I63"/>
    <mergeCell ref="J63:K63"/>
    <mergeCell ref="C64:G64"/>
    <mergeCell ref="H64:I64"/>
    <mergeCell ref="J64:K64"/>
    <mergeCell ref="C69:G69"/>
    <mergeCell ref="H69:I69"/>
    <mergeCell ref="J69:K69"/>
    <mergeCell ref="B70:G70"/>
    <mergeCell ref="H70:I70"/>
    <mergeCell ref="J70:K70"/>
    <mergeCell ref="C67:G67"/>
    <mergeCell ref="H67:I67"/>
    <mergeCell ref="J67:K67"/>
    <mergeCell ref="C68:G68"/>
    <mergeCell ref="H68:I68"/>
    <mergeCell ref="J68:K68"/>
    <mergeCell ref="B77:I77"/>
    <mergeCell ref="B78:I78"/>
    <mergeCell ref="C80:F80"/>
    <mergeCell ref="H80:I80"/>
    <mergeCell ref="C81:F81"/>
    <mergeCell ref="H81:I81"/>
    <mergeCell ref="B71:J71"/>
    <mergeCell ref="B72:J72"/>
    <mergeCell ref="B73:K73"/>
    <mergeCell ref="B74:I74"/>
    <mergeCell ref="B75:I75"/>
    <mergeCell ref="B76:I76"/>
    <mergeCell ref="B85:I85"/>
    <mergeCell ref="B86:H86"/>
    <mergeCell ref="B87:D88"/>
    <mergeCell ref="E87:E88"/>
    <mergeCell ref="F87:H87"/>
    <mergeCell ref="I87:I88"/>
    <mergeCell ref="F88:H88"/>
    <mergeCell ref="B82:F82"/>
    <mergeCell ref="G82:I82"/>
    <mergeCell ref="C83:F83"/>
    <mergeCell ref="H83:I83"/>
    <mergeCell ref="B84:F84"/>
    <mergeCell ref="G84:I84"/>
    <mergeCell ref="B101:G101"/>
    <mergeCell ref="H101:I101"/>
    <mergeCell ref="C94:F94"/>
    <mergeCell ref="H94:I94"/>
    <mergeCell ref="C95:F95"/>
    <mergeCell ref="H95:I95"/>
    <mergeCell ref="B96:G96"/>
    <mergeCell ref="H96:I96"/>
    <mergeCell ref="C89:F89"/>
    <mergeCell ref="H89:I89"/>
    <mergeCell ref="H90:I90"/>
    <mergeCell ref="C91:F91"/>
    <mergeCell ref="H91:I91"/>
    <mergeCell ref="C92:F92"/>
    <mergeCell ref="H92:I92"/>
    <mergeCell ref="C93:F93"/>
    <mergeCell ref="H93:I93"/>
    <mergeCell ref="M5:N6"/>
    <mergeCell ref="B109:E109"/>
    <mergeCell ref="H109:I109"/>
    <mergeCell ref="B110:G110"/>
    <mergeCell ref="H110:I110"/>
    <mergeCell ref="B111:G111"/>
    <mergeCell ref="H111:I111"/>
    <mergeCell ref="B105:G105"/>
    <mergeCell ref="H105:I105"/>
    <mergeCell ref="B106:J106"/>
    <mergeCell ref="B107:G107"/>
    <mergeCell ref="H107:I108"/>
    <mergeCell ref="B108:E108"/>
    <mergeCell ref="B102:G102"/>
    <mergeCell ref="H102:I102"/>
    <mergeCell ref="B103:G103"/>
    <mergeCell ref="H103:I103"/>
    <mergeCell ref="B104:G104"/>
    <mergeCell ref="H104:I104"/>
    <mergeCell ref="B97:J98"/>
    <mergeCell ref="B99:G99"/>
    <mergeCell ref="H99:I99"/>
    <mergeCell ref="B100:G100"/>
    <mergeCell ref="H100:I100"/>
  </mergeCells>
  <dataValidations count="2">
    <dataValidation type="list" allowBlank="1" showInputMessage="1" showErrorMessage="1" sqref="H3:I3" xr:uid="{00000000-0002-0000-0700-000000000000}">
      <formula1>$V$32:$V$34</formula1>
    </dataValidation>
    <dataValidation allowBlank="1" showInputMessage="1" showErrorMessage="1" prompt="Preencher aqui apenas se o serviço for tributado pelo SIMPLES NACIONAL." sqref="G93" xr:uid="{00000000-0002-0000-0700-000001000000}"/>
  </dataValidation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116"/>
  <sheetViews>
    <sheetView showGridLines="0" workbookViewId="0">
      <selection activeCell="M10" sqref="M10"/>
    </sheetView>
  </sheetViews>
  <sheetFormatPr defaultColWidth="0" defaultRowHeight="15" customHeight="1" zeroHeight="1"/>
  <cols>
    <col min="1" max="1" width="4" customWidth="1"/>
    <col min="2" max="5" width="9.140625" customWidth="1"/>
    <col min="6" max="6" width="19.28515625" customWidth="1"/>
    <col min="7" max="7" width="15.7109375" bestFit="1" customWidth="1"/>
    <col min="8" max="8" width="9.140625" customWidth="1"/>
    <col min="9" max="9" width="22" customWidth="1"/>
    <col min="10" max="10" width="20.28515625" customWidth="1"/>
    <col min="11" max="11" width="0.140625" customWidth="1"/>
    <col min="12" max="12" width="10.5703125" bestFit="1" customWidth="1"/>
    <col min="13" max="13" width="22.42578125" customWidth="1"/>
    <col min="14" max="14" width="12.28515625" customWidth="1"/>
    <col min="15" max="15" width="13" bestFit="1" customWidth="1"/>
    <col min="16" max="16" width="10.5703125" bestFit="1" customWidth="1"/>
    <col min="17" max="17" width="10.140625" bestFit="1" customWidth="1"/>
    <col min="18" max="18" width="9.42578125" bestFit="1" customWidth="1"/>
    <col min="19" max="19" width="12.42578125" bestFit="1" customWidth="1"/>
    <col min="20" max="16384" width="9.140625" hidden="1"/>
  </cols>
  <sheetData>
    <row r="1" spans="2:19" ht="15.75" thickBot="1"/>
    <row r="2" spans="2:19">
      <c r="B2" s="263" t="s">
        <v>23</v>
      </c>
      <c r="C2" s="264"/>
      <c r="D2" s="264"/>
      <c r="E2" s="264"/>
      <c r="F2" s="264"/>
      <c r="G2" s="264"/>
      <c r="H2" s="264"/>
      <c r="I2" s="265"/>
      <c r="J2" s="266" t="s">
        <v>24</v>
      </c>
      <c r="K2" s="267"/>
      <c r="M2" s="1" t="s">
        <v>25</v>
      </c>
    </row>
    <row r="3" spans="2:19">
      <c r="B3" s="272" t="s">
        <v>26</v>
      </c>
      <c r="C3" s="273"/>
      <c r="D3" s="273"/>
      <c r="E3" s="273"/>
      <c r="F3" s="273"/>
      <c r="G3" s="273"/>
      <c r="H3" s="274" t="s">
        <v>27</v>
      </c>
      <c r="I3" s="275"/>
      <c r="J3" s="268"/>
      <c r="K3" s="269"/>
      <c r="M3" s="1"/>
    </row>
    <row r="4" spans="2:19" ht="33" customHeight="1">
      <c r="B4" s="276" t="s">
        <v>28</v>
      </c>
      <c r="C4" s="277"/>
      <c r="D4" s="277"/>
      <c r="E4" s="277"/>
      <c r="F4" s="277"/>
      <c r="G4" s="277"/>
      <c r="H4" s="277"/>
      <c r="I4" s="278"/>
      <c r="J4" s="268"/>
      <c r="K4" s="269"/>
      <c r="M4" s="1"/>
    </row>
    <row r="5" spans="2:19">
      <c r="B5" s="279" t="s">
        <v>29</v>
      </c>
      <c r="C5" s="128"/>
      <c r="D5" s="128"/>
      <c r="E5" s="128"/>
      <c r="F5" s="129"/>
      <c r="G5" s="2" t="s">
        <v>30</v>
      </c>
      <c r="H5" s="280" t="s">
        <v>31</v>
      </c>
      <c r="I5" s="281"/>
      <c r="J5" s="270"/>
      <c r="K5" s="271"/>
      <c r="M5" s="114" t="s">
        <v>32</v>
      </c>
      <c r="N5" s="114"/>
    </row>
    <row r="6" spans="2:19">
      <c r="B6" s="257" t="s">
        <v>188</v>
      </c>
      <c r="C6" s="258"/>
      <c r="D6" s="258"/>
      <c r="E6" s="258"/>
      <c r="F6" s="259"/>
      <c r="G6" s="3">
        <v>1</v>
      </c>
      <c r="H6" s="260">
        <v>1122.19</v>
      </c>
      <c r="I6" s="261"/>
      <c r="J6" s="197">
        <f>G6*H6</f>
        <v>1122.19</v>
      </c>
      <c r="K6" s="198"/>
      <c r="M6" s="114"/>
      <c r="N6" s="114"/>
    </row>
    <row r="7" spans="2:19">
      <c r="B7" s="262"/>
      <c r="C7" s="128"/>
      <c r="D7" s="128"/>
      <c r="E7" s="128"/>
      <c r="F7" s="129"/>
      <c r="G7" s="4"/>
      <c r="H7" s="260"/>
      <c r="I7" s="261"/>
      <c r="J7" s="197">
        <f t="shared" ref="J7" si="0">G7*H7</f>
        <v>0</v>
      </c>
      <c r="K7" s="198"/>
      <c r="L7" s="5"/>
    </row>
    <row r="8" spans="2:19">
      <c r="B8" s="294" t="s">
        <v>34</v>
      </c>
      <c r="C8" s="295"/>
      <c r="D8" s="295"/>
      <c r="E8" s="295"/>
      <c r="F8" s="295"/>
      <c r="G8" s="295"/>
      <c r="H8" s="295"/>
      <c r="I8" s="296"/>
      <c r="J8" s="204">
        <f>SUM(J6:J7)</f>
        <v>1122.19</v>
      </c>
      <c r="K8" s="247"/>
      <c r="L8" s="5"/>
    </row>
    <row r="9" spans="2:19">
      <c r="B9" s="297" t="s">
        <v>35</v>
      </c>
      <c r="C9" s="200"/>
      <c r="D9" s="200"/>
      <c r="E9" s="200"/>
      <c r="F9" s="200"/>
      <c r="G9" s="200"/>
      <c r="H9" s="200"/>
      <c r="I9" s="201"/>
      <c r="J9" s="204">
        <f>J8*12</f>
        <v>13466.28</v>
      </c>
      <c r="K9" s="247"/>
    </row>
    <row r="10" spans="2:19">
      <c r="B10" s="248" t="s">
        <v>36</v>
      </c>
      <c r="C10" s="249"/>
      <c r="D10" s="249"/>
      <c r="E10" s="249"/>
      <c r="F10" s="249"/>
      <c r="G10" s="249"/>
      <c r="H10" s="249"/>
      <c r="I10" s="249"/>
      <c r="J10" s="249"/>
      <c r="K10" s="250"/>
    </row>
    <row r="11" spans="2:19" ht="46.5" customHeight="1">
      <c r="B11" s="213" t="s">
        <v>37</v>
      </c>
      <c r="C11" s="214"/>
      <c r="D11" s="214"/>
      <c r="E11" s="214"/>
      <c r="F11" s="214"/>
      <c r="G11" s="214"/>
      <c r="H11" s="214"/>
      <c r="I11" s="214"/>
      <c r="J11" s="214"/>
      <c r="K11" s="215"/>
      <c r="M11" s="6"/>
    </row>
    <row r="12" spans="2:19">
      <c r="B12" s="7" t="s">
        <v>38</v>
      </c>
      <c r="C12" s="177" t="s">
        <v>39</v>
      </c>
      <c r="D12" s="128"/>
      <c r="E12" s="128"/>
      <c r="F12" s="128"/>
      <c r="G12" s="128"/>
      <c r="H12" s="128"/>
      <c r="I12" s="129"/>
      <c r="J12" s="282" t="s">
        <v>40</v>
      </c>
      <c r="K12" s="283"/>
    </row>
    <row r="13" spans="2:19">
      <c r="B13" s="8" t="s">
        <v>41</v>
      </c>
      <c r="C13" s="284" t="s">
        <v>42</v>
      </c>
      <c r="D13" s="285"/>
      <c r="E13" s="285"/>
      <c r="F13" s="285"/>
      <c r="G13" s="285"/>
      <c r="H13" s="285"/>
      <c r="I13" s="286"/>
      <c r="J13" s="260">
        <f>J8</f>
        <v>1122.19</v>
      </c>
      <c r="K13" s="301"/>
    </row>
    <row r="14" spans="2:19">
      <c r="B14" s="233" t="s">
        <v>46</v>
      </c>
      <c r="C14" s="289"/>
      <c r="D14" s="289"/>
      <c r="E14" s="289"/>
      <c r="F14" s="289"/>
      <c r="G14" s="289"/>
      <c r="H14" s="289"/>
      <c r="I14" s="290"/>
      <c r="J14" s="236">
        <f>SUM(J13:K13)</f>
        <v>1122.19</v>
      </c>
      <c r="K14" s="291"/>
      <c r="M14" s="136" t="s">
        <v>160</v>
      </c>
      <c r="N14" s="136"/>
      <c r="O14" s="136"/>
      <c r="P14" s="136"/>
      <c r="Q14" s="136"/>
      <c r="R14" s="136"/>
      <c r="S14" s="136"/>
    </row>
    <row r="15" spans="2:19" ht="39.75" customHeight="1">
      <c r="B15" s="213" t="s">
        <v>47</v>
      </c>
      <c r="C15" s="214"/>
      <c r="D15" s="214"/>
      <c r="E15" s="214"/>
      <c r="F15" s="214"/>
      <c r="G15" s="214"/>
      <c r="H15" s="214"/>
      <c r="I15" s="214"/>
      <c r="J15" s="214"/>
      <c r="K15" s="215"/>
      <c r="M15" s="310" t="s">
        <v>161</v>
      </c>
      <c r="N15" s="310" t="s">
        <v>162</v>
      </c>
      <c r="O15" s="310" t="s">
        <v>40</v>
      </c>
      <c r="P15" s="310" t="s">
        <v>163</v>
      </c>
      <c r="Q15" s="311" t="s">
        <v>51</v>
      </c>
      <c r="R15" s="310" t="s">
        <v>164</v>
      </c>
      <c r="S15" s="311" t="s">
        <v>165</v>
      </c>
    </row>
    <row r="16" spans="2:19">
      <c r="B16" s="7" t="s">
        <v>48</v>
      </c>
      <c r="C16" s="177" t="s">
        <v>49</v>
      </c>
      <c r="D16" s="128"/>
      <c r="E16" s="128"/>
      <c r="F16" s="129"/>
      <c r="G16" s="9" t="s">
        <v>30</v>
      </c>
      <c r="H16" s="177" t="s">
        <v>50</v>
      </c>
      <c r="I16" s="129"/>
      <c r="J16" s="177" t="s">
        <v>51</v>
      </c>
      <c r="K16" s="206"/>
      <c r="M16" s="310"/>
      <c r="N16" s="310"/>
      <c r="O16" s="310"/>
      <c r="P16" s="310"/>
      <c r="Q16" s="311"/>
      <c r="R16" s="311"/>
      <c r="S16" s="311"/>
    </row>
    <row r="17" spans="2:19" ht="45" customHeight="1">
      <c r="B17" s="8" t="s">
        <v>41</v>
      </c>
      <c r="C17" s="221" t="s">
        <v>174</v>
      </c>
      <c r="D17" s="214"/>
      <c r="E17" s="214"/>
      <c r="F17" s="222"/>
      <c r="G17" s="11">
        <f>+G6</f>
        <v>1</v>
      </c>
      <c r="H17" s="197">
        <f>+S17</f>
        <v>112.6686</v>
      </c>
      <c r="I17" s="320"/>
      <c r="J17" s="197">
        <f t="shared" ref="J17:J20" si="1">H17*G17</f>
        <v>112.6686</v>
      </c>
      <c r="K17" s="198"/>
      <c r="M17" s="10" t="s">
        <v>167</v>
      </c>
      <c r="N17" s="11">
        <v>24</v>
      </c>
      <c r="O17" s="12">
        <v>3.75</v>
      </c>
      <c r="P17" s="12">
        <f>+O17*2</f>
        <v>7.5</v>
      </c>
      <c r="Q17" s="13">
        <f>(N17*P17)</f>
        <v>180</v>
      </c>
      <c r="R17" s="14">
        <f>IF(N17&gt;0,(-H6*0.06),0)</f>
        <v>-67.331400000000002</v>
      </c>
      <c r="S17" s="15">
        <f>SUM(Q17:R17)</f>
        <v>112.6686</v>
      </c>
    </row>
    <row r="18" spans="2:19">
      <c r="B18" s="8" t="s">
        <v>43</v>
      </c>
      <c r="C18" s="221" t="s">
        <v>168</v>
      </c>
      <c r="D18" s="214"/>
      <c r="E18" s="214"/>
      <c r="F18" s="222"/>
      <c r="G18" s="11">
        <f>G17</f>
        <v>1</v>
      </c>
      <c r="H18" s="315">
        <f>+Q18</f>
        <v>183.60000000000002</v>
      </c>
      <c r="I18" s="316"/>
      <c r="J18" s="197">
        <f t="shared" si="1"/>
        <v>183.60000000000002</v>
      </c>
      <c r="K18" s="198"/>
      <c r="M18" s="11" t="s">
        <v>169</v>
      </c>
      <c r="N18" s="11">
        <v>24</v>
      </c>
      <c r="O18" s="47">
        <v>7.65</v>
      </c>
      <c r="P18" s="57"/>
      <c r="Q18" s="16">
        <f>+N18*O18</f>
        <v>183.60000000000002</v>
      </c>
    </row>
    <row r="19" spans="2:19">
      <c r="B19" s="17" t="s">
        <v>59</v>
      </c>
      <c r="C19" s="324" t="s">
        <v>170</v>
      </c>
      <c r="D19" s="325"/>
      <c r="E19" s="325"/>
      <c r="F19" s="326"/>
      <c r="G19" s="11">
        <f t="shared" ref="G19:G20" si="2">G18</f>
        <v>1</v>
      </c>
      <c r="H19" s="315">
        <f>+Q19</f>
        <v>62.4</v>
      </c>
      <c r="I19" s="316"/>
      <c r="J19" s="197">
        <f>G19*H19</f>
        <v>62.4</v>
      </c>
      <c r="K19" s="198"/>
      <c r="M19" s="11" t="s">
        <v>170</v>
      </c>
      <c r="N19" s="11">
        <v>1</v>
      </c>
      <c r="O19" s="47">
        <v>62.4</v>
      </c>
      <c r="P19" s="57"/>
      <c r="Q19" s="16">
        <f>+N19*O19</f>
        <v>62.4</v>
      </c>
    </row>
    <row r="20" spans="2:19">
      <c r="B20" s="17" t="s">
        <v>69</v>
      </c>
      <c r="C20" s="327" t="s">
        <v>171</v>
      </c>
      <c r="D20" s="328"/>
      <c r="E20" s="328"/>
      <c r="F20" s="329"/>
      <c r="G20" s="11">
        <f t="shared" si="2"/>
        <v>1</v>
      </c>
      <c r="H20" s="315">
        <f>+Q20</f>
        <v>103.93</v>
      </c>
      <c r="I20" s="316"/>
      <c r="J20" s="104">
        <f t="shared" si="1"/>
        <v>103.93</v>
      </c>
      <c r="K20" s="105"/>
      <c r="M20" s="11" t="s">
        <v>171</v>
      </c>
      <c r="N20" s="11">
        <v>1</v>
      </c>
      <c r="O20" s="47">
        <v>103.93</v>
      </c>
      <c r="P20" s="57"/>
      <c r="Q20" s="16">
        <f>+N20*O20</f>
        <v>103.93</v>
      </c>
    </row>
    <row r="21" spans="2:19">
      <c r="B21" s="233" t="s">
        <v>53</v>
      </c>
      <c r="C21" s="234"/>
      <c r="D21" s="234"/>
      <c r="E21" s="234"/>
      <c r="F21" s="234"/>
      <c r="G21" s="234"/>
      <c r="H21" s="234"/>
      <c r="I21" s="235"/>
      <c r="J21" s="236">
        <f>SUM(J17:J20)</f>
        <v>462.59859999999998</v>
      </c>
      <c r="K21" s="237"/>
    </row>
    <row r="22" spans="2:19" ht="36.75" customHeight="1">
      <c r="B22" s="213" t="s">
        <v>54</v>
      </c>
      <c r="C22" s="240"/>
      <c r="D22" s="240"/>
      <c r="E22" s="240"/>
      <c r="F22" s="240"/>
      <c r="G22" s="240"/>
      <c r="H22" s="240"/>
      <c r="I22" s="240"/>
      <c r="J22" s="240"/>
      <c r="K22" s="241"/>
    </row>
    <row r="23" spans="2:19">
      <c r="B23" s="8" t="s">
        <v>55</v>
      </c>
      <c r="C23" s="141" t="s">
        <v>56</v>
      </c>
      <c r="D23" s="182"/>
      <c r="E23" s="182"/>
      <c r="F23" s="182"/>
      <c r="G23" s="182"/>
      <c r="H23" s="182"/>
      <c r="I23" s="183"/>
      <c r="J23" s="177" t="s">
        <v>51</v>
      </c>
      <c r="K23" s="206"/>
    </row>
    <row r="24" spans="2:19">
      <c r="B24" s="8" t="s">
        <v>41</v>
      </c>
      <c r="C24" s="144" t="s">
        <v>57</v>
      </c>
      <c r="D24" s="182"/>
      <c r="E24" s="182"/>
      <c r="F24" s="182"/>
      <c r="G24" s="182"/>
      <c r="H24" s="182"/>
      <c r="I24" s="183"/>
      <c r="J24" s="112"/>
      <c r="K24" s="113"/>
    </row>
    <row r="25" spans="2:19" ht="52.5" customHeight="1">
      <c r="B25" s="8" t="s">
        <v>43</v>
      </c>
      <c r="C25" s="242" t="s">
        <v>60</v>
      </c>
      <c r="D25" s="243"/>
      <c r="E25" s="243"/>
      <c r="F25" s="243"/>
      <c r="G25" s="243"/>
      <c r="H25" s="243"/>
      <c r="I25" s="244"/>
      <c r="J25" s="112"/>
      <c r="K25" s="113"/>
    </row>
    <row r="26" spans="2:19">
      <c r="B26" s="23" t="s">
        <v>59</v>
      </c>
      <c r="C26" s="242" t="s">
        <v>58</v>
      </c>
      <c r="D26" s="243"/>
      <c r="E26" s="243"/>
      <c r="F26" s="243"/>
      <c r="G26" s="243"/>
      <c r="H26" s="243"/>
      <c r="I26" s="244"/>
      <c r="J26" s="112"/>
      <c r="K26" s="113"/>
    </row>
    <row r="27" spans="2:19">
      <c r="B27" s="233" t="s">
        <v>61</v>
      </c>
      <c r="C27" s="234"/>
      <c r="D27" s="234"/>
      <c r="E27" s="234"/>
      <c r="F27" s="234"/>
      <c r="G27" s="234"/>
      <c r="H27" s="234"/>
      <c r="I27" s="235"/>
      <c r="J27" s="236">
        <f>SUM(J24:J26)</f>
        <v>0</v>
      </c>
      <c r="K27" s="237"/>
    </row>
    <row r="28" spans="2:19" ht="60.75" customHeight="1">
      <c r="B28" s="213" t="s">
        <v>62</v>
      </c>
      <c r="C28" s="214"/>
      <c r="D28" s="214"/>
      <c r="E28" s="214"/>
      <c r="F28" s="214"/>
      <c r="G28" s="214"/>
      <c r="H28" s="214"/>
      <c r="I28" s="214"/>
      <c r="J28" s="214"/>
      <c r="K28" s="215"/>
    </row>
    <row r="29" spans="2:19">
      <c r="B29" s="238" t="s">
        <v>63</v>
      </c>
      <c r="C29" s="239"/>
      <c r="D29" s="239"/>
      <c r="E29" s="239"/>
      <c r="F29" s="239"/>
      <c r="G29" s="239"/>
      <c r="H29" s="239"/>
      <c r="I29" s="239"/>
      <c r="J29" s="239"/>
      <c r="K29" s="106"/>
    </row>
    <row r="30" spans="2:19">
      <c r="B30" s="18" t="s">
        <v>64</v>
      </c>
      <c r="C30" s="177" t="s">
        <v>65</v>
      </c>
      <c r="D30" s="128"/>
      <c r="E30" s="128"/>
      <c r="F30" s="128"/>
      <c r="G30" s="129"/>
      <c r="H30" s="232">
        <f>H39</f>
        <v>0.33800000000000008</v>
      </c>
      <c r="I30" s="129"/>
      <c r="J30" s="177" t="s">
        <v>40</v>
      </c>
      <c r="K30" s="206"/>
    </row>
    <row r="31" spans="2:19">
      <c r="B31" s="19" t="s">
        <v>41</v>
      </c>
      <c r="C31" s="144" t="s">
        <v>66</v>
      </c>
      <c r="D31" s="182"/>
      <c r="E31" s="182"/>
      <c r="F31" s="182"/>
      <c r="G31" s="183"/>
      <c r="H31" s="211">
        <v>0.2</v>
      </c>
      <c r="I31" s="212"/>
      <c r="J31" s="197">
        <f>H31*J13</f>
        <v>224.43800000000002</v>
      </c>
      <c r="K31" s="198"/>
    </row>
    <row r="32" spans="2:19">
      <c r="B32" s="23" t="s">
        <v>43</v>
      </c>
      <c r="C32" s="144" t="s">
        <v>67</v>
      </c>
      <c r="D32" s="182"/>
      <c r="E32" s="182"/>
      <c r="F32" s="182"/>
      <c r="G32" s="183"/>
      <c r="H32" s="211">
        <v>1.4999999999999999E-2</v>
      </c>
      <c r="I32" s="212"/>
      <c r="J32" s="197">
        <f>H32*J13</f>
        <v>16.832850000000001</v>
      </c>
      <c r="K32" s="198"/>
    </row>
    <row r="33" spans="2:22">
      <c r="B33" s="23" t="s">
        <v>59</v>
      </c>
      <c r="C33" s="144" t="s">
        <v>68</v>
      </c>
      <c r="D33" s="182"/>
      <c r="E33" s="182"/>
      <c r="F33" s="182"/>
      <c r="G33" s="183"/>
      <c r="H33" s="211">
        <v>0.01</v>
      </c>
      <c r="I33" s="212"/>
      <c r="J33" s="197">
        <f>H33*J13</f>
        <v>11.221900000000002</v>
      </c>
      <c r="K33" s="198"/>
    </row>
    <row r="34" spans="2:22">
      <c r="B34" s="23" t="s">
        <v>69</v>
      </c>
      <c r="C34" s="144" t="s">
        <v>70</v>
      </c>
      <c r="D34" s="182"/>
      <c r="E34" s="182"/>
      <c r="F34" s="182"/>
      <c r="G34" s="183"/>
      <c r="H34" s="211">
        <v>2E-3</v>
      </c>
      <c r="I34" s="212"/>
      <c r="J34" s="197">
        <f>H34*J13</f>
        <v>2.24438</v>
      </c>
      <c r="K34" s="198"/>
      <c r="V34" t="s">
        <v>27</v>
      </c>
    </row>
    <row r="35" spans="2:22">
      <c r="B35" s="23" t="s">
        <v>71</v>
      </c>
      <c r="C35" s="144" t="s">
        <v>72</v>
      </c>
      <c r="D35" s="182"/>
      <c r="E35" s="182"/>
      <c r="F35" s="182"/>
      <c r="G35" s="183"/>
      <c r="H35" s="211">
        <v>2.5000000000000001E-2</v>
      </c>
      <c r="I35" s="212"/>
      <c r="J35" s="197">
        <f>H35*J13</f>
        <v>28.054750000000002</v>
      </c>
      <c r="K35" s="198"/>
      <c r="V35" t="s">
        <v>73</v>
      </c>
    </row>
    <row r="36" spans="2:22">
      <c r="B36" s="23" t="s">
        <v>74</v>
      </c>
      <c r="C36" s="144" t="s">
        <v>75</v>
      </c>
      <c r="D36" s="182"/>
      <c r="E36" s="182"/>
      <c r="F36" s="182"/>
      <c r="G36" s="183"/>
      <c r="H36" s="211">
        <v>0.08</v>
      </c>
      <c r="I36" s="212"/>
      <c r="J36" s="197">
        <f>H36*J13</f>
        <v>89.775200000000012</v>
      </c>
      <c r="K36" s="198"/>
      <c r="V36" t="s">
        <v>76</v>
      </c>
    </row>
    <row r="37" spans="2:22">
      <c r="B37" s="23" t="s">
        <v>77</v>
      </c>
      <c r="C37" s="144" t="s">
        <v>78</v>
      </c>
      <c r="D37" s="182"/>
      <c r="E37" s="182"/>
      <c r="F37" s="182"/>
      <c r="G37" s="183"/>
      <c r="H37" s="230"/>
      <c r="I37" s="231"/>
      <c r="J37" s="197">
        <f>H37*J13</f>
        <v>0</v>
      </c>
      <c r="K37" s="198"/>
    </row>
    <row r="38" spans="2:22">
      <c r="B38" s="23" t="s">
        <v>79</v>
      </c>
      <c r="C38" s="144" t="s">
        <v>80</v>
      </c>
      <c r="D38" s="182"/>
      <c r="E38" s="182"/>
      <c r="F38" s="182"/>
      <c r="G38" s="183"/>
      <c r="H38" s="211">
        <v>6.0000000000000001E-3</v>
      </c>
      <c r="I38" s="212"/>
      <c r="J38" s="197">
        <f>H38*J13</f>
        <v>6.7331400000000006</v>
      </c>
      <c r="K38" s="198"/>
    </row>
    <row r="39" spans="2:22">
      <c r="B39" s="199" t="s">
        <v>81</v>
      </c>
      <c r="C39" s="200"/>
      <c r="D39" s="200"/>
      <c r="E39" s="200"/>
      <c r="F39" s="200"/>
      <c r="G39" s="201"/>
      <c r="H39" s="202">
        <f>SUM(H31:H38)</f>
        <v>0.33800000000000008</v>
      </c>
      <c r="I39" s="203"/>
      <c r="J39" s="204">
        <f>SUM(J31:J38)</f>
        <v>379.30022000000002</v>
      </c>
      <c r="K39" s="205"/>
    </row>
    <row r="40" spans="2:22">
      <c r="B40" s="18" t="s">
        <v>82</v>
      </c>
      <c r="C40" s="177" t="s">
        <v>83</v>
      </c>
      <c r="D40" s="128"/>
      <c r="E40" s="128"/>
      <c r="F40" s="128"/>
      <c r="G40" s="129"/>
      <c r="H40" s="177" t="s">
        <v>84</v>
      </c>
      <c r="I40" s="129"/>
      <c r="J40" s="177" t="s">
        <v>40</v>
      </c>
      <c r="K40" s="206"/>
    </row>
    <row r="41" spans="2:22">
      <c r="B41" s="19" t="s">
        <v>41</v>
      </c>
      <c r="C41" s="144" t="s">
        <v>85</v>
      </c>
      <c r="D41" s="182"/>
      <c r="E41" s="182"/>
      <c r="F41" s="182"/>
      <c r="G41" s="183"/>
      <c r="H41" s="218">
        <v>8.3299999999999999E-2</v>
      </c>
      <c r="I41" s="219"/>
      <c r="J41" s="197">
        <f>H41*J13</f>
        <v>93.478426999999996</v>
      </c>
      <c r="K41" s="198"/>
    </row>
    <row r="42" spans="2:22">
      <c r="B42" s="8" t="s">
        <v>41</v>
      </c>
      <c r="C42" s="223" t="s">
        <v>86</v>
      </c>
      <c r="D42" s="224"/>
      <c r="E42" s="224"/>
      <c r="F42" s="224"/>
      <c r="G42" s="225"/>
      <c r="H42" s="226">
        <v>1.4E-2</v>
      </c>
      <c r="I42" s="227"/>
      <c r="J42" s="228">
        <f>H42*J14</f>
        <v>15.710660000000001</v>
      </c>
      <c r="K42" s="229"/>
    </row>
    <row r="43" spans="2:22">
      <c r="B43" s="199" t="s">
        <v>87</v>
      </c>
      <c r="C43" s="200"/>
      <c r="D43" s="200"/>
      <c r="E43" s="200"/>
      <c r="F43" s="200"/>
      <c r="G43" s="201"/>
      <c r="H43" s="202">
        <f>H41+H42</f>
        <v>9.7299999999999998E-2</v>
      </c>
      <c r="I43" s="203"/>
      <c r="J43" s="204">
        <f>J41+J42</f>
        <v>109.189087</v>
      </c>
      <c r="K43" s="205"/>
    </row>
    <row r="44" spans="2:22">
      <c r="B44" s="18" t="s">
        <v>88</v>
      </c>
      <c r="C44" s="177" t="s">
        <v>83</v>
      </c>
      <c r="D44" s="128"/>
      <c r="E44" s="128"/>
      <c r="F44" s="128"/>
      <c r="G44" s="129"/>
      <c r="H44" s="177" t="s">
        <v>84</v>
      </c>
      <c r="I44" s="129"/>
      <c r="J44" s="177" t="s">
        <v>40</v>
      </c>
      <c r="K44" s="206"/>
    </row>
    <row r="45" spans="2:22">
      <c r="B45" s="19" t="s">
        <v>41</v>
      </c>
      <c r="C45" s="144" t="s">
        <v>89</v>
      </c>
      <c r="D45" s="182"/>
      <c r="E45" s="182"/>
      <c r="F45" s="182"/>
      <c r="G45" s="183"/>
      <c r="H45" s="211">
        <v>6.4999999999999997E-3</v>
      </c>
      <c r="I45" s="212"/>
      <c r="J45" s="197">
        <f>H45*J14</f>
        <v>7.2942349999999996</v>
      </c>
      <c r="K45" s="198"/>
    </row>
    <row r="46" spans="2:22">
      <c r="B46" s="23" t="s">
        <v>43</v>
      </c>
      <c r="C46" s="221" t="s">
        <v>90</v>
      </c>
      <c r="D46" s="214"/>
      <c r="E46" s="214"/>
      <c r="F46" s="214"/>
      <c r="G46" s="222"/>
      <c r="H46" s="218">
        <v>1.1000000000000001E-3</v>
      </c>
      <c r="I46" s="219"/>
      <c r="J46" s="197">
        <f>J14*H46</f>
        <v>1.2344090000000001</v>
      </c>
      <c r="K46" s="198"/>
    </row>
    <row r="47" spans="2:22">
      <c r="B47" s="199" t="s">
        <v>91</v>
      </c>
      <c r="C47" s="200"/>
      <c r="D47" s="200"/>
      <c r="E47" s="200"/>
      <c r="F47" s="200"/>
      <c r="G47" s="201"/>
      <c r="H47" s="202">
        <f>H45+H46</f>
        <v>7.6E-3</v>
      </c>
      <c r="I47" s="203"/>
      <c r="J47" s="204">
        <f>SUM(J45:J46)</f>
        <v>8.5286439999999999</v>
      </c>
      <c r="K47" s="205"/>
    </row>
    <row r="48" spans="2:22">
      <c r="B48" s="18" t="s">
        <v>92</v>
      </c>
      <c r="C48" s="177" t="s">
        <v>93</v>
      </c>
      <c r="D48" s="128"/>
      <c r="E48" s="128"/>
      <c r="F48" s="128"/>
      <c r="G48" s="129"/>
      <c r="H48" s="177" t="s">
        <v>84</v>
      </c>
      <c r="I48" s="129"/>
      <c r="J48" s="177" t="s">
        <v>40</v>
      </c>
      <c r="K48" s="206"/>
    </row>
    <row r="49" spans="2:17">
      <c r="B49" s="19" t="s">
        <v>41</v>
      </c>
      <c r="C49" s="144" t="s">
        <v>94</v>
      </c>
      <c r="D49" s="182"/>
      <c r="E49" s="182"/>
      <c r="F49" s="182"/>
      <c r="G49" s="183"/>
      <c r="H49" s="211">
        <v>4.1999999999999997E-3</v>
      </c>
      <c r="I49" s="212"/>
      <c r="J49" s="197">
        <f>H49*J14</f>
        <v>4.7131980000000002</v>
      </c>
      <c r="K49" s="198"/>
    </row>
    <row r="50" spans="2:17">
      <c r="B50" s="23" t="s">
        <v>43</v>
      </c>
      <c r="C50" s="144" t="s">
        <v>95</v>
      </c>
      <c r="D50" s="182"/>
      <c r="E50" s="182"/>
      <c r="F50" s="182"/>
      <c r="G50" s="183"/>
      <c r="H50" s="220">
        <v>3.5999999999999997E-2</v>
      </c>
      <c r="I50" s="219"/>
      <c r="J50" s="197">
        <f>H49*J49</f>
        <v>1.97954316E-2</v>
      </c>
      <c r="K50" s="198"/>
    </row>
    <row r="51" spans="2:17">
      <c r="B51" s="23" t="s">
        <v>59</v>
      </c>
      <c r="C51" s="144" t="s">
        <v>96</v>
      </c>
      <c r="D51" s="182"/>
      <c r="E51" s="182"/>
      <c r="F51" s="182"/>
      <c r="G51" s="183"/>
      <c r="H51" s="218">
        <v>2E-3</v>
      </c>
      <c r="I51" s="219"/>
      <c r="J51" s="197">
        <f>H51*J52</f>
        <v>4.36307472E-2</v>
      </c>
      <c r="K51" s="198"/>
    </row>
    <row r="52" spans="2:17">
      <c r="B52" s="23" t="s">
        <v>69</v>
      </c>
      <c r="C52" s="144" t="s">
        <v>97</v>
      </c>
      <c r="D52" s="182"/>
      <c r="E52" s="182"/>
      <c r="F52" s="182"/>
      <c r="G52" s="183"/>
      <c r="H52" s="211">
        <v>1.9439999999999999E-2</v>
      </c>
      <c r="I52" s="212"/>
      <c r="J52" s="197">
        <f>H52*J14</f>
        <v>21.815373600000001</v>
      </c>
      <c r="K52" s="198"/>
    </row>
    <row r="53" spans="2:17">
      <c r="B53" s="23" t="s">
        <v>71</v>
      </c>
      <c r="C53" s="152" t="s">
        <v>98</v>
      </c>
      <c r="D53" s="216"/>
      <c r="E53" s="216"/>
      <c r="F53" s="216"/>
      <c r="G53" s="217"/>
      <c r="H53" s="218">
        <v>3.2659999999999998E-3</v>
      </c>
      <c r="I53" s="219"/>
      <c r="J53" s="197">
        <f>H53*J52</f>
        <v>7.1249010177600006E-2</v>
      </c>
      <c r="K53" s="198"/>
    </row>
    <row r="54" spans="2:17">
      <c r="B54" s="23" t="s">
        <v>74</v>
      </c>
      <c r="C54" s="144" t="s">
        <v>99</v>
      </c>
      <c r="D54" s="182"/>
      <c r="E54" s="182"/>
      <c r="F54" s="182"/>
      <c r="G54" s="183"/>
      <c r="H54" s="211">
        <v>2E-3</v>
      </c>
      <c r="I54" s="212"/>
      <c r="J54" s="197">
        <f>H54*J52</f>
        <v>4.36307472E-2</v>
      </c>
      <c r="K54" s="198"/>
    </row>
    <row r="55" spans="2:17">
      <c r="B55" s="199" t="s">
        <v>100</v>
      </c>
      <c r="C55" s="200"/>
      <c r="D55" s="200"/>
      <c r="E55" s="200"/>
      <c r="F55" s="200"/>
      <c r="G55" s="201"/>
      <c r="H55" s="202">
        <f>SUM(H49:H54)</f>
        <v>6.6906000000000007E-2</v>
      </c>
      <c r="I55" s="203"/>
      <c r="J55" s="204">
        <f>SUM(J49:K54)</f>
        <v>26.706877536177601</v>
      </c>
      <c r="K55" s="205"/>
    </row>
    <row r="56" spans="2:17" ht="56.25" customHeight="1">
      <c r="B56" s="213" t="s">
        <v>101</v>
      </c>
      <c r="C56" s="214"/>
      <c r="D56" s="214"/>
      <c r="E56" s="214"/>
      <c r="F56" s="214"/>
      <c r="G56" s="214"/>
      <c r="H56" s="214"/>
      <c r="I56" s="214"/>
      <c r="J56" s="214"/>
      <c r="K56" s="215"/>
    </row>
    <row r="57" spans="2:17">
      <c r="B57" s="18" t="s">
        <v>102</v>
      </c>
      <c r="C57" s="177" t="s">
        <v>83</v>
      </c>
      <c r="D57" s="128"/>
      <c r="E57" s="128"/>
      <c r="F57" s="128"/>
      <c r="G57" s="129"/>
      <c r="H57" s="177" t="s">
        <v>84</v>
      </c>
      <c r="I57" s="129"/>
      <c r="J57" s="177" t="s">
        <v>40</v>
      </c>
      <c r="K57" s="206"/>
    </row>
    <row r="58" spans="2:17">
      <c r="B58" s="19" t="s">
        <v>41</v>
      </c>
      <c r="C58" s="144" t="s">
        <v>103</v>
      </c>
      <c r="D58" s="182"/>
      <c r="E58" s="182"/>
      <c r="F58" s="182"/>
      <c r="G58" s="183"/>
      <c r="H58" s="211">
        <v>0.1111</v>
      </c>
      <c r="I58" s="212"/>
      <c r="J58" s="197">
        <f>H58*J13</f>
        <v>124.67530900000001</v>
      </c>
      <c r="K58" s="198"/>
      <c r="P58" s="20"/>
    </row>
    <row r="59" spans="2:17">
      <c r="B59" s="23" t="s">
        <v>43</v>
      </c>
      <c r="C59" s="144" t="s">
        <v>104</v>
      </c>
      <c r="D59" s="182"/>
      <c r="E59" s="182"/>
      <c r="F59" s="182"/>
      <c r="G59" s="183"/>
      <c r="H59" s="211">
        <v>1.66E-2</v>
      </c>
      <c r="I59" s="212"/>
      <c r="J59" s="197">
        <f>H59*J13</f>
        <v>18.628354000000002</v>
      </c>
      <c r="K59" s="198"/>
      <c r="M59" s="21"/>
      <c r="P59" s="20"/>
    </row>
    <row r="60" spans="2:17">
      <c r="B60" s="23" t="s">
        <v>59</v>
      </c>
      <c r="C60" s="144" t="s">
        <v>105</v>
      </c>
      <c r="D60" s="182"/>
      <c r="E60" s="182"/>
      <c r="F60" s="182"/>
      <c r="G60" s="183"/>
      <c r="H60" s="211">
        <v>2.0000000000000001E-4</v>
      </c>
      <c r="I60" s="212"/>
      <c r="J60" s="197">
        <f>H60*J13</f>
        <v>0.22443800000000003</v>
      </c>
      <c r="K60" s="198"/>
      <c r="P60" s="20"/>
    </row>
    <row r="61" spans="2:17">
      <c r="B61" s="23" t="s">
        <v>69</v>
      </c>
      <c r="C61" s="144" t="s">
        <v>106</v>
      </c>
      <c r="D61" s="182"/>
      <c r="E61" s="182"/>
      <c r="F61" s="182"/>
      <c r="G61" s="183"/>
      <c r="H61" s="211">
        <v>2.8E-3</v>
      </c>
      <c r="I61" s="212"/>
      <c r="J61" s="197">
        <f>H61*J13</f>
        <v>3.1421320000000001</v>
      </c>
      <c r="K61" s="198"/>
      <c r="N61" s="22"/>
      <c r="P61" s="20"/>
      <c r="Q61" s="22"/>
    </row>
    <row r="62" spans="2:17">
      <c r="B62" s="23" t="s">
        <v>71</v>
      </c>
      <c r="C62" s="144" t="s">
        <v>107</v>
      </c>
      <c r="D62" s="182"/>
      <c r="E62" s="182"/>
      <c r="F62" s="182"/>
      <c r="G62" s="183"/>
      <c r="H62" s="211">
        <v>2.9999999999999997E-4</v>
      </c>
      <c r="I62" s="212"/>
      <c r="J62" s="197">
        <f>H62*J13</f>
        <v>0.33665699999999998</v>
      </c>
      <c r="K62" s="198"/>
    </row>
    <row r="63" spans="2:17">
      <c r="B63" s="199" t="s">
        <v>108</v>
      </c>
      <c r="C63" s="200"/>
      <c r="D63" s="200"/>
      <c r="E63" s="200"/>
      <c r="F63" s="200"/>
      <c r="G63" s="201"/>
      <c r="H63" s="184">
        <f>H62+H61+H60+H59+H58</f>
        <v>0.13100000000000001</v>
      </c>
      <c r="I63" s="185"/>
      <c r="J63" s="167">
        <f>SUM(J58:J62)</f>
        <v>147.00689000000003</v>
      </c>
      <c r="K63" s="207"/>
    </row>
    <row r="64" spans="2:17">
      <c r="B64" s="23" t="s">
        <v>77</v>
      </c>
      <c r="C64" s="208" t="s">
        <v>109</v>
      </c>
      <c r="D64" s="209"/>
      <c r="E64" s="209"/>
      <c r="F64" s="209"/>
      <c r="G64" s="210"/>
      <c r="H64" s="184">
        <v>2.2700000000000001E-2</v>
      </c>
      <c r="I64" s="185"/>
      <c r="J64" s="197">
        <f>H64*J63</f>
        <v>3.3370564030000009</v>
      </c>
      <c r="K64" s="198"/>
    </row>
    <row r="65" spans="2:12">
      <c r="B65" s="199" t="s">
        <v>110</v>
      </c>
      <c r="C65" s="200"/>
      <c r="D65" s="200"/>
      <c r="E65" s="200"/>
      <c r="F65" s="200"/>
      <c r="G65" s="201"/>
      <c r="H65" s="202">
        <f>H63+H64</f>
        <v>0.1537</v>
      </c>
      <c r="I65" s="203"/>
      <c r="J65" s="204">
        <f>SUM(J63:J64)</f>
        <v>150.34394640300002</v>
      </c>
      <c r="K65" s="205"/>
    </row>
    <row r="66" spans="2:12">
      <c r="B66" s="18" t="s">
        <v>1</v>
      </c>
      <c r="C66" s="177" t="s">
        <v>111</v>
      </c>
      <c r="D66" s="170"/>
      <c r="E66" s="170"/>
      <c r="F66" s="170"/>
      <c r="G66" s="171"/>
      <c r="H66" s="177" t="s">
        <v>84</v>
      </c>
      <c r="I66" s="129"/>
      <c r="J66" s="177" t="s">
        <v>40</v>
      </c>
      <c r="K66" s="206"/>
    </row>
    <row r="67" spans="2:12">
      <c r="B67" s="7" t="s">
        <v>64</v>
      </c>
      <c r="C67" s="144" t="s">
        <v>112</v>
      </c>
      <c r="D67" s="182"/>
      <c r="E67" s="182"/>
      <c r="F67" s="182"/>
      <c r="G67" s="183"/>
      <c r="H67" s="195">
        <f>+H39</f>
        <v>0.33800000000000008</v>
      </c>
      <c r="I67" s="196"/>
      <c r="J67" s="197">
        <f>H67*J14</f>
        <v>379.30022000000008</v>
      </c>
      <c r="K67" s="198"/>
    </row>
    <row r="68" spans="2:12">
      <c r="B68" s="103" t="s">
        <v>82</v>
      </c>
      <c r="C68" s="144" t="s">
        <v>113</v>
      </c>
      <c r="D68" s="182"/>
      <c r="E68" s="182"/>
      <c r="F68" s="182"/>
      <c r="G68" s="183"/>
      <c r="H68" s="195">
        <f>H43</f>
        <v>9.7299999999999998E-2</v>
      </c>
      <c r="I68" s="196"/>
      <c r="J68" s="197">
        <f>H68*J14</f>
        <v>109.189087</v>
      </c>
      <c r="K68" s="198"/>
    </row>
    <row r="69" spans="2:12">
      <c r="B69" s="103" t="s">
        <v>88</v>
      </c>
      <c r="C69" s="144" t="s">
        <v>89</v>
      </c>
      <c r="D69" s="182"/>
      <c r="E69" s="182"/>
      <c r="F69" s="182"/>
      <c r="G69" s="183"/>
      <c r="H69" s="195">
        <f>H47</f>
        <v>7.6E-3</v>
      </c>
      <c r="I69" s="196"/>
      <c r="J69" s="197">
        <f>H69*J14</f>
        <v>8.5286439999999999</v>
      </c>
      <c r="K69" s="198"/>
    </row>
    <row r="70" spans="2:12">
      <c r="B70" s="103" t="s">
        <v>92</v>
      </c>
      <c r="C70" s="144" t="s">
        <v>114</v>
      </c>
      <c r="D70" s="182"/>
      <c r="E70" s="182"/>
      <c r="F70" s="182"/>
      <c r="G70" s="183"/>
      <c r="H70" s="184">
        <f>H55</f>
        <v>6.6906000000000007E-2</v>
      </c>
      <c r="I70" s="185"/>
      <c r="J70" s="186">
        <f>J55</f>
        <v>26.706877536177601</v>
      </c>
      <c r="K70" s="187"/>
    </row>
    <row r="71" spans="2:12">
      <c r="B71" s="103" t="s">
        <v>102</v>
      </c>
      <c r="C71" s="144" t="s">
        <v>115</v>
      </c>
      <c r="D71" s="182"/>
      <c r="E71" s="182"/>
      <c r="F71" s="182"/>
      <c r="G71" s="183"/>
      <c r="H71" s="184">
        <f>H65</f>
        <v>0.1537</v>
      </c>
      <c r="I71" s="185"/>
      <c r="J71" s="186">
        <f>J65</f>
        <v>150.34394640300002</v>
      </c>
      <c r="K71" s="187"/>
    </row>
    <row r="72" spans="2:12">
      <c r="B72" s="188" t="s">
        <v>116</v>
      </c>
      <c r="C72" s="189"/>
      <c r="D72" s="189"/>
      <c r="E72" s="189"/>
      <c r="F72" s="189"/>
      <c r="G72" s="190"/>
      <c r="H72" s="191">
        <f>SUM(H67:H71)</f>
        <v>0.66350600000000015</v>
      </c>
      <c r="I72" s="192"/>
      <c r="J72" s="193">
        <f>SUM(J67:J71)</f>
        <v>674.06877493917762</v>
      </c>
      <c r="K72" s="194"/>
    </row>
    <row r="73" spans="2:12">
      <c r="B73" s="161" t="s">
        <v>117</v>
      </c>
      <c r="C73" s="178"/>
      <c r="D73" s="178"/>
      <c r="E73" s="178"/>
      <c r="F73" s="178"/>
      <c r="G73" s="178"/>
      <c r="H73" s="178"/>
      <c r="I73" s="178"/>
      <c r="J73" s="178"/>
      <c r="K73" s="24"/>
    </row>
    <row r="74" spans="2:12">
      <c r="B74" s="179" t="s">
        <v>118</v>
      </c>
      <c r="C74" s="180"/>
      <c r="D74" s="180"/>
      <c r="E74" s="180"/>
      <c r="F74" s="180"/>
      <c r="G74" s="180"/>
      <c r="H74" s="180"/>
      <c r="I74" s="180"/>
      <c r="J74" s="180"/>
      <c r="K74" s="24"/>
    </row>
    <row r="75" spans="2:12">
      <c r="B75" s="172" t="s">
        <v>119</v>
      </c>
      <c r="C75" s="173"/>
      <c r="D75" s="173"/>
      <c r="E75" s="173"/>
      <c r="F75" s="173"/>
      <c r="G75" s="173"/>
      <c r="H75" s="173"/>
      <c r="I75" s="173"/>
      <c r="J75" s="173"/>
      <c r="K75" s="181"/>
    </row>
    <row r="76" spans="2:12">
      <c r="B76" s="169" t="s">
        <v>46</v>
      </c>
      <c r="C76" s="170"/>
      <c r="D76" s="170"/>
      <c r="E76" s="170"/>
      <c r="F76" s="170"/>
      <c r="G76" s="170"/>
      <c r="H76" s="170"/>
      <c r="I76" s="171"/>
      <c r="J76" s="25">
        <f>J14</f>
        <v>1122.19</v>
      </c>
      <c r="K76" s="24"/>
    </row>
    <row r="77" spans="2:12">
      <c r="B77" s="169" t="s">
        <v>53</v>
      </c>
      <c r="C77" s="170"/>
      <c r="D77" s="170"/>
      <c r="E77" s="170"/>
      <c r="F77" s="170"/>
      <c r="G77" s="170"/>
      <c r="H77" s="170"/>
      <c r="I77" s="171"/>
      <c r="J77" s="25">
        <f>J21</f>
        <v>462.59859999999998</v>
      </c>
      <c r="K77" s="24"/>
    </row>
    <row r="78" spans="2:12">
      <c r="B78" s="169" t="s">
        <v>61</v>
      </c>
      <c r="C78" s="170"/>
      <c r="D78" s="170"/>
      <c r="E78" s="170"/>
      <c r="F78" s="170"/>
      <c r="G78" s="170"/>
      <c r="H78" s="170"/>
      <c r="I78" s="171"/>
      <c r="J78" s="25">
        <f>J27</f>
        <v>0</v>
      </c>
      <c r="K78" s="24"/>
    </row>
    <row r="79" spans="2:12">
      <c r="B79" s="169" t="s">
        <v>116</v>
      </c>
      <c r="C79" s="170"/>
      <c r="D79" s="170"/>
      <c r="E79" s="170"/>
      <c r="F79" s="170"/>
      <c r="G79" s="170"/>
      <c r="H79" s="170"/>
      <c r="I79" s="171"/>
      <c r="J79" s="25">
        <f>J72</f>
        <v>674.06877493917762</v>
      </c>
      <c r="K79" s="24"/>
    </row>
    <row r="80" spans="2:12">
      <c r="B80" s="172" t="s">
        <v>120</v>
      </c>
      <c r="C80" s="173"/>
      <c r="D80" s="173"/>
      <c r="E80" s="173"/>
      <c r="F80" s="173"/>
      <c r="G80" s="173"/>
      <c r="H80" s="173"/>
      <c r="I80" s="174"/>
      <c r="J80" s="26">
        <f>SUM(J76:J79)</f>
        <v>2258.8573749391776</v>
      </c>
      <c r="K80" s="24"/>
      <c r="L80" s="27"/>
    </row>
    <row r="81" spans="2:13">
      <c r="B81" s="28" t="s">
        <v>189</v>
      </c>
      <c r="C81" s="101"/>
      <c r="D81" s="101"/>
      <c r="E81" s="101"/>
      <c r="F81" s="101"/>
      <c r="G81" s="101"/>
      <c r="H81" s="101"/>
      <c r="I81" s="101"/>
      <c r="J81" s="57"/>
      <c r="K81" s="24"/>
    </row>
    <row r="82" spans="2:13">
      <c r="B82" s="7" t="s">
        <v>122</v>
      </c>
      <c r="C82" s="175" t="s">
        <v>2</v>
      </c>
      <c r="D82" s="176"/>
      <c r="E82" s="176"/>
      <c r="F82" s="176"/>
      <c r="G82" s="29" t="s">
        <v>84</v>
      </c>
      <c r="H82" s="177" t="s">
        <v>40</v>
      </c>
      <c r="I82" s="346"/>
      <c r="J82" s="57"/>
      <c r="K82" s="24"/>
    </row>
    <row r="83" spans="2:13" ht="29.25" customHeight="1">
      <c r="B83" s="7" t="s">
        <v>41</v>
      </c>
      <c r="C83" s="116" t="s">
        <v>123</v>
      </c>
      <c r="D83" s="130"/>
      <c r="E83" s="130"/>
      <c r="F83" s="130"/>
      <c r="G83" s="54"/>
      <c r="H83" s="117">
        <f>J80*G83</f>
        <v>0</v>
      </c>
      <c r="I83" s="168"/>
      <c r="J83" s="57"/>
      <c r="K83" s="24"/>
    </row>
    <row r="84" spans="2:13" ht="32.25" customHeight="1">
      <c r="B84" s="165" t="s">
        <v>124</v>
      </c>
      <c r="C84" s="166"/>
      <c r="D84" s="166"/>
      <c r="E84" s="166"/>
      <c r="F84" s="166"/>
      <c r="G84" s="131"/>
      <c r="H84" s="131"/>
      <c r="I84" s="131"/>
      <c r="J84" s="57"/>
      <c r="K84" s="24"/>
    </row>
    <row r="85" spans="2:13" ht="21.75" customHeight="1">
      <c r="B85" s="7" t="s">
        <v>43</v>
      </c>
      <c r="C85" s="149" t="s">
        <v>125</v>
      </c>
      <c r="D85" s="150"/>
      <c r="E85" s="150"/>
      <c r="F85" s="151"/>
      <c r="G85" s="55"/>
      <c r="H85" s="167">
        <f>G85*(H83+J80)</f>
        <v>0</v>
      </c>
      <c r="I85" s="168"/>
      <c r="J85" s="57"/>
      <c r="K85" s="24"/>
    </row>
    <row r="86" spans="2:13" ht="34.5" customHeight="1">
      <c r="B86" s="165" t="s">
        <v>126</v>
      </c>
      <c r="C86" s="166"/>
      <c r="D86" s="166"/>
      <c r="E86" s="166"/>
      <c r="F86" s="166"/>
      <c r="G86" s="131"/>
      <c r="H86" s="131"/>
      <c r="I86" s="131"/>
      <c r="J86" s="25"/>
      <c r="K86" s="24"/>
    </row>
    <row r="87" spans="2:13">
      <c r="B87" s="156" t="s">
        <v>127</v>
      </c>
      <c r="C87" s="157"/>
      <c r="D87" s="157"/>
      <c r="E87" s="157"/>
      <c r="F87" s="157"/>
      <c r="G87" s="157"/>
      <c r="H87" s="157"/>
      <c r="I87" s="157"/>
      <c r="J87" s="25">
        <f>J80+H83+H85</f>
        <v>2258.8573749391776</v>
      </c>
      <c r="K87" s="30"/>
    </row>
    <row r="88" spans="2:13">
      <c r="B88" s="158" t="s">
        <v>128</v>
      </c>
      <c r="C88" s="159"/>
      <c r="D88" s="159"/>
      <c r="E88" s="159"/>
      <c r="F88" s="159"/>
      <c r="G88" s="159"/>
      <c r="H88" s="160"/>
      <c r="I88" s="31">
        <f>1-G91</f>
        <v>0.85749999999999993</v>
      </c>
      <c r="J88" s="25"/>
      <c r="K88" s="30"/>
    </row>
    <row r="89" spans="2:13">
      <c r="B89" s="161" t="s">
        <v>129</v>
      </c>
      <c r="C89" s="347"/>
      <c r="D89" s="347"/>
      <c r="E89" s="162" t="s">
        <v>130</v>
      </c>
      <c r="F89" s="163" t="s">
        <v>131</v>
      </c>
      <c r="G89" s="163"/>
      <c r="H89" s="163"/>
      <c r="I89" s="162" t="s">
        <v>132</v>
      </c>
      <c r="J89" s="25"/>
      <c r="K89" s="30"/>
    </row>
    <row r="90" spans="2:13">
      <c r="B90" s="348"/>
      <c r="C90" s="347"/>
      <c r="D90" s="347"/>
      <c r="E90" s="347"/>
      <c r="F90" s="164" t="s">
        <v>133</v>
      </c>
      <c r="G90" s="164"/>
      <c r="H90" s="164"/>
      <c r="I90" s="347"/>
      <c r="J90" s="25">
        <f>J87/I88</f>
        <v>2634.236005759974</v>
      </c>
      <c r="K90" s="30"/>
      <c r="L90" s="32"/>
    </row>
    <row r="91" spans="2:13">
      <c r="B91" s="7" t="s">
        <v>59</v>
      </c>
      <c r="C91" s="149" t="s">
        <v>134</v>
      </c>
      <c r="D91" s="150"/>
      <c r="E91" s="150"/>
      <c r="F91" s="151"/>
      <c r="G91" s="33">
        <f>G93+G94+G95+G97</f>
        <v>0.14250000000000002</v>
      </c>
      <c r="H91" s="117">
        <f>+J90*G91</f>
        <v>375.37863082079633</v>
      </c>
      <c r="I91" s="117"/>
      <c r="J91" s="25"/>
      <c r="K91" s="30"/>
    </row>
    <row r="92" spans="2:13">
      <c r="B92" s="7">
        <v>1</v>
      </c>
      <c r="C92" s="100" t="s">
        <v>135</v>
      </c>
      <c r="D92" s="102"/>
      <c r="E92" s="102"/>
      <c r="F92" s="102"/>
      <c r="G92" s="61"/>
      <c r="H92" s="131"/>
      <c r="I92" s="131"/>
      <c r="J92" s="25"/>
      <c r="K92" s="30"/>
      <c r="M92" s="32"/>
    </row>
    <row r="93" spans="2:13">
      <c r="B93" s="34" t="s">
        <v>136</v>
      </c>
      <c r="C93" s="152" t="s">
        <v>137</v>
      </c>
      <c r="D93" s="153"/>
      <c r="E93" s="153"/>
      <c r="F93" s="154"/>
      <c r="G93" s="35">
        <f>IF($H$3="lucro Real",7.6%,IF($H$3="Lucro Presumido",3%,0))</f>
        <v>7.5999999999999998E-2</v>
      </c>
      <c r="H93" s="131">
        <f>G93*J$90</f>
        <v>200.20193643775801</v>
      </c>
      <c r="I93" s="131"/>
      <c r="J93" s="25"/>
      <c r="K93" s="30"/>
    </row>
    <row r="94" spans="2:13">
      <c r="B94" s="34" t="s">
        <v>138</v>
      </c>
      <c r="C94" s="155" t="s">
        <v>139</v>
      </c>
      <c r="D94" s="155"/>
      <c r="E94" s="155"/>
      <c r="F94" s="155"/>
      <c r="G94" s="35">
        <f>IF($H$3="lucro Real",1.65%,IF($H$3="Lucro Presumido",0.65%,0))</f>
        <v>1.6500000000000001E-2</v>
      </c>
      <c r="H94" s="131">
        <f>G94*J$90</f>
        <v>43.464894095039575</v>
      </c>
      <c r="I94" s="131"/>
      <c r="J94" s="25"/>
      <c r="K94" s="30"/>
    </row>
    <row r="95" spans="2:13">
      <c r="B95" s="34" t="s">
        <v>140</v>
      </c>
      <c r="C95" s="155" t="s">
        <v>141</v>
      </c>
      <c r="D95" s="155"/>
      <c r="E95" s="155"/>
      <c r="F95" s="155"/>
      <c r="G95" s="35"/>
      <c r="H95" s="131">
        <f>G95*J$89</f>
        <v>0</v>
      </c>
      <c r="I95" s="131"/>
      <c r="J95" s="25"/>
      <c r="K95" s="30"/>
    </row>
    <row r="96" spans="2:13">
      <c r="B96" s="7">
        <v>2</v>
      </c>
      <c r="C96" s="141" t="s">
        <v>142</v>
      </c>
      <c r="D96" s="142"/>
      <c r="E96" s="142"/>
      <c r="F96" s="143"/>
      <c r="G96" s="61"/>
      <c r="H96" s="131"/>
      <c r="I96" s="131"/>
      <c r="J96" s="25"/>
      <c r="K96" s="30"/>
    </row>
    <row r="97" spans="2:11">
      <c r="B97" s="34" t="s">
        <v>136</v>
      </c>
      <c r="C97" s="144" t="s">
        <v>143</v>
      </c>
      <c r="D97" s="145"/>
      <c r="E97" s="145"/>
      <c r="F97" s="146"/>
      <c r="G97" s="35">
        <v>0.05</v>
      </c>
      <c r="H97" s="131">
        <f>G97*J$90</f>
        <v>131.7118002879987</v>
      </c>
      <c r="I97" s="131"/>
      <c r="J97" s="25"/>
      <c r="K97" s="30"/>
    </row>
    <row r="98" spans="2:11">
      <c r="B98" s="147" t="s">
        <v>144</v>
      </c>
      <c r="C98" s="148"/>
      <c r="D98" s="148"/>
      <c r="E98" s="148"/>
      <c r="F98" s="148"/>
      <c r="G98" s="148"/>
      <c r="H98" s="120">
        <f>H93+H94+H95+H97+H83+H85</f>
        <v>375.37863082079627</v>
      </c>
      <c r="I98" s="120"/>
      <c r="J98" s="25"/>
      <c r="K98" s="30"/>
    </row>
    <row r="99" spans="2:11">
      <c r="B99" s="132"/>
      <c r="C99" s="133"/>
      <c r="D99" s="133"/>
      <c r="E99" s="133"/>
      <c r="F99" s="133"/>
      <c r="G99" s="133"/>
      <c r="H99" s="133"/>
      <c r="I99" s="133"/>
      <c r="J99" s="134"/>
      <c r="K99" s="24"/>
    </row>
    <row r="100" spans="2:11">
      <c r="B100" s="135"/>
      <c r="C100" s="136"/>
      <c r="D100" s="136"/>
      <c r="E100" s="136"/>
      <c r="F100" s="136"/>
      <c r="G100" s="136"/>
      <c r="H100" s="136"/>
      <c r="I100" s="136"/>
      <c r="J100" s="137"/>
      <c r="K100" s="24"/>
    </row>
    <row r="101" spans="2:11">
      <c r="B101" s="138" t="s">
        <v>145</v>
      </c>
      <c r="C101" s="139"/>
      <c r="D101" s="139"/>
      <c r="E101" s="139"/>
      <c r="F101" s="139"/>
      <c r="G101" s="139"/>
      <c r="H101" s="140" t="s">
        <v>40</v>
      </c>
      <c r="I101" s="139"/>
      <c r="J101" s="25"/>
      <c r="K101" s="24"/>
    </row>
    <row r="102" spans="2:11">
      <c r="B102" s="115" t="s">
        <v>146</v>
      </c>
      <c r="C102" s="130"/>
      <c r="D102" s="130"/>
      <c r="E102" s="130"/>
      <c r="F102" s="130"/>
      <c r="G102" s="130"/>
      <c r="H102" s="131">
        <f>J76</f>
        <v>1122.19</v>
      </c>
      <c r="I102" s="131"/>
      <c r="J102" s="57"/>
      <c r="K102" s="24"/>
    </row>
    <row r="103" spans="2:11">
      <c r="B103" s="115" t="s">
        <v>147</v>
      </c>
      <c r="C103" s="130"/>
      <c r="D103" s="130"/>
      <c r="E103" s="130"/>
      <c r="F103" s="130"/>
      <c r="G103" s="130"/>
      <c r="H103" s="131">
        <f>J77</f>
        <v>462.59859999999998</v>
      </c>
      <c r="I103" s="131"/>
      <c r="J103" s="57"/>
      <c r="K103" s="24"/>
    </row>
    <row r="104" spans="2:11">
      <c r="B104" s="115" t="s">
        <v>148</v>
      </c>
      <c r="C104" s="130"/>
      <c r="D104" s="130"/>
      <c r="E104" s="130"/>
      <c r="F104" s="130"/>
      <c r="G104" s="130"/>
      <c r="H104" s="131">
        <f>J78</f>
        <v>0</v>
      </c>
      <c r="I104" s="131"/>
      <c r="J104" s="57"/>
      <c r="K104" s="24"/>
    </row>
    <row r="105" spans="2:11">
      <c r="B105" s="115" t="s">
        <v>149</v>
      </c>
      <c r="C105" s="130"/>
      <c r="D105" s="130"/>
      <c r="E105" s="130"/>
      <c r="F105" s="130"/>
      <c r="G105" s="130"/>
      <c r="H105" s="131">
        <f>J79</f>
        <v>674.06877493917762</v>
      </c>
      <c r="I105" s="131"/>
      <c r="J105" s="57"/>
      <c r="K105" s="24"/>
    </row>
    <row r="106" spans="2:11">
      <c r="B106" s="115" t="s">
        <v>150</v>
      </c>
      <c r="C106" s="130"/>
      <c r="D106" s="130"/>
      <c r="E106" s="130"/>
      <c r="F106" s="130"/>
      <c r="G106" s="130"/>
      <c r="H106" s="131">
        <f>H98</f>
        <v>375.37863082079627</v>
      </c>
      <c r="I106" s="131"/>
      <c r="J106" s="57"/>
      <c r="K106" s="24"/>
    </row>
    <row r="107" spans="2:11">
      <c r="B107" s="124" t="s">
        <v>151</v>
      </c>
      <c r="C107" s="125"/>
      <c r="D107" s="125"/>
      <c r="E107" s="125"/>
      <c r="F107" s="125"/>
      <c r="G107" s="125"/>
      <c r="H107" s="126">
        <f>SUM(H102:H106)</f>
        <v>2634.236005759974</v>
      </c>
      <c r="I107" s="126"/>
      <c r="J107" s="57"/>
      <c r="K107" s="24"/>
    </row>
    <row r="108" spans="2:11">
      <c r="B108" s="127"/>
      <c r="C108" s="128"/>
      <c r="D108" s="128"/>
      <c r="E108" s="128"/>
      <c r="F108" s="128"/>
      <c r="G108" s="128"/>
      <c r="H108" s="128"/>
      <c r="I108" s="128"/>
      <c r="J108" s="129"/>
      <c r="K108" s="24"/>
    </row>
    <row r="109" spans="2:11">
      <c r="B109" s="118" t="s">
        <v>152</v>
      </c>
      <c r="C109" s="119"/>
      <c r="D109" s="119"/>
      <c r="E109" s="119"/>
      <c r="F109" s="119"/>
      <c r="G109" s="119"/>
      <c r="H109" s="119" t="s">
        <v>24</v>
      </c>
      <c r="I109" s="119"/>
      <c r="J109" s="57"/>
      <c r="K109" s="24"/>
    </row>
    <row r="110" spans="2:11">
      <c r="B110" s="118" t="s">
        <v>153</v>
      </c>
      <c r="C110" s="119"/>
      <c r="D110" s="119"/>
      <c r="E110" s="119"/>
      <c r="F110" s="36" t="s">
        <v>154</v>
      </c>
      <c r="G110" s="36" t="s">
        <v>155</v>
      </c>
      <c r="H110" s="119"/>
      <c r="I110" s="119"/>
      <c r="J110" s="57"/>
      <c r="K110" s="24"/>
    </row>
    <row r="111" spans="2:11">
      <c r="B111" s="115" t="s">
        <v>156</v>
      </c>
      <c r="C111" s="116"/>
      <c r="D111" s="116"/>
      <c r="E111" s="116"/>
      <c r="F111" s="37">
        <f>G6+G7</f>
        <v>1</v>
      </c>
      <c r="G111" s="38">
        <f>+H107/F111</f>
        <v>2634.236005759974</v>
      </c>
      <c r="H111" s="117">
        <f>+F111*G111</f>
        <v>2634.236005759974</v>
      </c>
      <c r="I111" s="117"/>
      <c r="J111" s="57"/>
      <c r="K111" s="24"/>
    </row>
    <row r="112" spans="2:11">
      <c r="B112" s="118" t="s">
        <v>157</v>
      </c>
      <c r="C112" s="119"/>
      <c r="D112" s="119"/>
      <c r="E112" s="119"/>
      <c r="F112" s="119"/>
      <c r="G112" s="119"/>
      <c r="H112" s="120">
        <f>+H111</f>
        <v>2634.236005759974</v>
      </c>
      <c r="I112" s="120"/>
      <c r="J112" s="57"/>
      <c r="K112" s="24"/>
    </row>
    <row r="113" spans="2:11" ht="15.75" thickBot="1">
      <c r="B113" s="121" t="s">
        <v>158</v>
      </c>
      <c r="C113" s="122"/>
      <c r="D113" s="122"/>
      <c r="E113" s="122"/>
      <c r="F113" s="122"/>
      <c r="G113" s="122"/>
      <c r="H113" s="123">
        <f>H112*12</f>
        <v>31610.832069119686</v>
      </c>
      <c r="I113" s="123"/>
      <c r="J113" s="39"/>
      <c r="K113" s="40"/>
    </row>
    <row r="114" spans="2:11"/>
    <row r="115" spans="2:11"/>
    <row r="116" spans="2:11"/>
  </sheetData>
  <sheetProtection algorithmName="SHA-512" hashValue="ITzRiCDOS5vku9/xH13tQbixEKNv/G1Fze2kCjB3MadED0Pn/JyR71D3JdqxfNBxrhsZoxgBffO3Cd9948LIKQ==" saltValue="dTeXx8ODOE2zRs0Dm62f7w==" spinCount="100000" sheet="1" objects="1" scenarios="1"/>
  <protectedRanges>
    <protectedRange algorithmName="SHA-512" hashValue="NMSv0JJWtkb3QvUsVTHzvSvCQQ/aS8dA7efcphU3A/5W1u/s87dO0B+xDLtSDrlxSXVItHzqy9SDLy5wBJ5OZQ==" saltValue="e2BG1p15fg07qiDCv0z8Zw==" spinCount="100000" sqref="C20:G20" name="Intervalo3"/>
    <protectedRange algorithmName="SHA-512" hashValue="k8qMKHorOWOiGUjEQzj/o9qZPhGX84Mwa9tVj7bwWNVcpBtdEVmkPVuzzY0Twt43/ftKl8YkRAAH2Fn4jsLTkg==" saltValue="GUP9L+gkZFeuCb0LAoRJMw==" spinCount="100000" sqref="N17:O17 N18:N20" name="Intervalo4_3"/>
    <protectedRange algorithmName="SHA-512" hashValue="WqOapSOrsN1ZIylEeDg8qsMj3/Ei4DSu+yanIGPrB9mdgPDIIehqzbgeAAg8EWvIcWBY5VOT/h31EIMHRZGAMQ==" saltValue="+ug9f8pTOmSSZ2JyYuT7TA==" spinCount="100000" sqref="G85" name="Intervalo8_2"/>
    <protectedRange algorithmName="SHA-512" hashValue="bhbqRQLX8rgbvsG2EOjXKaPiwCv1gO5p9m4DlSaHzQPzQSj2JHWn9xeN2TbHSmmCrAcvR7H4sNdY7ES+wuefyg==" saltValue="v3eAT0tAxQOj7pSMAM0DcA==" spinCount="100000" sqref="G83" name="Intervalo7_2"/>
    <protectedRange algorithmName="SHA-512" hashValue="11zYvWi56RXEYTNfWa/zGnrLHzo8OTizHyypLoXUHCi0Dps7F+nOmoEcVfjPlv4v70f3kAkEpFKUUAY2/f+67w==" saltValue="j7ywFm4wbW9tRqNX/QIEOA==" spinCount="100000" sqref="H31" name="Intervalo6_2"/>
    <protectedRange algorithmName="SHA-512" hashValue="Ah6xLASO/UwiSJvpQJuoNoNIo1mfdhLxEsO3FpD0BDF8AlUm+3TEdBDSiVe9ZIm4T7QqVXzZRl2L3m3Xs8wbfg==" saltValue="scGGcdxRv9YW5mFCeF0+XQ==" spinCount="100000" sqref="J24:K26" name="Intervalo5_2"/>
    <protectedRange algorithmName="SHA-512" hashValue="Ah6xLASO/UwiSJvpQJuoNoNIo1mfdhLxEsO3FpD0BDF8AlUm+3TEdBDSiVe9ZIm4T7QqVXzZRl2L3m3Xs8wbfg==" saltValue="scGGcdxRv9YW5mFCeF0+XQ==" spinCount="100000" sqref="C25:I25" name="Intervalo5_1_1"/>
    <protectedRange algorithmName="SHA-512" hashValue="Ah6xLASO/UwiSJvpQJuoNoNIo1mfdhLxEsO3FpD0BDF8AlUm+3TEdBDSiVe9ZIm4T7QqVXzZRl2L3m3Xs8wbfg==" saltValue="scGGcdxRv9YW5mFCeF0+XQ==" spinCount="100000" sqref="C26:I26" name="Intervalo5_1_2"/>
    <protectedRange algorithmName="SHA-512" hashValue="k8qMKHorOWOiGUjEQzj/o9qZPhGX84Mwa9tVj7bwWNVcpBtdEVmkPVuzzY0Twt43/ftKl8YkRAAH2Fn4jsLTkg==" saltValue="GUP9L+gkZFeuCb0LAoRJMw==" spinCount="100000" sqref="O18:O20" name="Intervalo4"/>
    <protectedRange algorithmName="SHA-512" hashValue="fmLXqBbTOiZlbMv236VyWP47+fJZucYZiquNlQj/N9ONKT3pQCF+jgvywPgD/omnWdo1eAN5z7DMqmGCJaXnOA==" saltValue="rdnOqJQ4K6z46z1YHk/e4w==" spinCount="100000" sqref="H6" name="Intervalo1_1"/>
  </protectedRanges>
  <mergeCells count="256">
    <mergeCell ref="B6:F6"/>
    <mergeCell ref="H6:I6"/>
    <mergeCell ref="J6:K6"/>
    <mergeCell ref="B7:F7"/>
    <mergeCell ref="H7:I7"/>
    <mergeCell ref="J7:K7"/>
    <mergeCell ref="B2:I2"/>
    <mergeCell ref="J2:K5"/>
    <mergeCell ref="B3:G3"/>
    <mergeCell ref="H3:I3"/>
    <mergeCell ref="B4:I4"/>
    <mergeCell ref="B5:F5"/>
    <mergeCell ref="H5:I5"/>
    <mergeCell ref="C12:I12"/>
    <mergeCell ref="J12:K12"/>
    <mergeCell ref="C13:I13"/>
    <mergeCell ref="J13:K13"/>
    <mergeCell ref="B14:I14"/>
    <mergeCell ref="J14:K14"/>
    <mergeCell ref="B8:I8"/>
    <mergeCell ref="J8:K8"/>
    <mergeCell ref="B9:I9"/>
    <mergeCell ref="J9:K9"/>
    <mergeCell ref="B10:K10"/>
    <mergeCell ref="B11:K11"/>
    <mergeCell ref="H16:I16"/>
    <mergeCell ref="J16:K16"/>
    <mergeCell ref="C17:F17"/>
    <mergeCell ref="H17:I17"/>
    <mergeCell ref="J17:K17"/>
    <mergeCell ref="C18:F18"/>
    <mergeCell ref="H18:I18"/>
    <mergeCell ref="J18:K18"/>
    <mergeCell ref="M14:S14"/>
    <mergeCell ref="B15:K15"/>
    <mergeCell ref="M15:M16"/>
    <mergeCell ref="N15:N16"/>
    <mergeCell ref="O15:O16"/>
    <mergeCell ref="P15:P16"/>
    <mergeCell ref="Q15:Q16"/>
    <mergeCell ref="R15:R16"/>
    <mergeCell ref="S15:S16"/>
    <mergeCell ref="C16:F16"/>
    <mergeCell ref="B22:K22"/>
    <mergeCell ref="C23:I23"/>
    <mergeCell ref="J23:K23"/>
    <mergeCell ref="C24:I24"/>
    <mergeCell ref="J24:K24"/>
    <mergeCell ref="C25:I25"/>
    <mergeCell ref="J25:K25"/>
    <mergeCell ref="C19:F19"/>
    <mergeCell ref="H19:I19"/>
    <mergeCell ref="J19:K19"/>
    <mergeCell ref="C20:F20"/>
    <mergeCell ref="H20:I20"/>
    <mergeCell ref="B21:I21"/>
    <mergeCell ref="J21:K21"/>
    <mergeCell ref="C30:G30"/>
    <mergeCell ref="H30:I30"/>
    <mergeCell ref="J30:K30"/>
    <mergeCell ref="C31:G31"/>
    <mergeCell ref="H31:I31"/>
    <mergeCell ref="J31:K31"/>
    <mergeCell ref="C26:I26"/>
    <mergeCell ref="J26:K26"/>
    <mergeCell ref="B27:I27"/>
    <mergeCell ref="J27:K27"/>
    <mergeCell ref="B28:K28"/>
    <mergeCell ref="B29:J29"/>
    <mergeCell ref="C34:G34"/>
    <mergeCell ref="H34:I34"/>
    <mergeCell ref="J34:K34"/>
    <mergeCell ref="C35:G35"/>
    <mergeCell ref="H35:I35"/>
    <mergeCell ref="J35:K35"/>
    <mergeCell ref="C32:G32"/>
    <mergeCell ref="H32:I32"/>
    <mergeCell ref="J32:K32"/>
    <mergeCell ref="C33:G33"/>
    <mergeCell ref="H33:I33"/>
    <mergeCell ref="J33:K33"/>
    <mergeCell ref="C38:G38"/>
    <mergeCell ref="H38:I38"/>
    <mergeCell ref="J38:K38"/>
    <mergeCell ref="B39:G39"/>
    <mergeCell ref="H39:I39"/>
    <mergeCell ref="J39:K39"/>
    <mergeCell ref="C36:G36"/>
    <mergeCell ref="H36:I36"/>
    <mergeCell ref="J36:K36"/>
    <mergeCell ref="C37:G37"/>
    <mergeCell ref="H37:I37"/>
    <mergeCell ref="J37:K37"/>
    <mergeCell ref="C42:G42"/>
    <mergeCell ref="H42:I42"/>
    <mergeCell ref="J42:K42"/>
    <mergeCell ref="B43:G43"/>
    <mergeCell ref="H43:I43"/>
    <mergeCell ref="J43:K43"/>
    <mergeCell ref="C40:G40"/>
    <mergeCell ref="H40:I40"/>
    <mergeCell ref="J40:K40"/>
    <mergeCell ref="C41:G41"/>
    <mergeCell ref="H41:I41"/>
    <mergeCell ref="J41:K41"/>
    <mergeCell ref="C46:G46"/>
    <mergeCell ref="H46:I46"/>
    <mergeCell ref="J46:K46"/>
    <mergeCell ref="B47:G47"/>
    <mergeCell ref="H47:I47"/>
    <mergeCell ref="J47:K47"/>
    <mergeCell ref="C44:G44"/>
    <mergeCell ref="H44:I44"/>
    <mergeCell ref="J44:K44"/>
    <mergeCell ref="C45:G45"/>
    <mergeCell ref="H45:I45"/>
    <mergeCell ref="J45:K45"/>
    <mergeCell ref="C50:G50"/>
    <mergeCell ref="H50:I50"/>
    <mergeCell ref="J50:K50"/>
    <mergeCell ref="C51:G51"/>
    <mergeCell ref="H51:I51"/>
    <mergeCell ref="J51:K51"/>
    <mergeCell ref="C48:G48"/>
    <mergeCell ref="H48:I48"/>
    <mergeCell ref="J48:K48"/>
    <mergeCell ref="C49:G49"/>
    <mergeCell ref="H49:I49"/>
    <mergeCell ref="J49:K49"/>
    <mergeCell ref="C54:G54"/>
    <mergeCell ref="H54:I54"/>
    <mergeCell ref="J54:K54"/>
    <mergeCell ref="B55:G55"/>
    <mergeCell ref="H55:I55"/>
    <mergeCell ref="J55:K55"/>
    <mergeCell ref="C52:G52"/>
    <mergeCell ref="H52:I52"/>
    <mergeCell ref="J52:K52"/>
    <mergeCell ref="C53:G53"/>
    <mergeCell ref="H53:I53"/>
    <mergeCell ref="J53:K53"/>
    <mergeCell ref="C59:G59"/>
    <mergeCell ref="H59:I59"/>
    <mergeCell ref="J59:K59"/>
    <mergeCell ref="C60:G60"/>
    <mergeCell ref="H60:I60"/>
    <mergeCell ref="J60:K60"/>
    <mergeCell ref="B56:K56"/>
    <mergeCell ref="C57:G57"/>
    <mergeCell ref="H57:I57"/>
    <mergeCell ref="J57:K57"/>
    <mergeCell ref="C58:G58"/>
    <mergeCell ref="H58:I58"/>
    <mergeCell ref="J58:K58"/>
    <mergeCell ref="B63:G63"/>
    <mergeCell ref="H63:I63"/>
    <mergeCell ref="J63:K63"/>
    <mergeCell ref="C64:G64"/>
    <mergeCell ref="H64:I64"/>
    <mergeCell ref="J64:K64"/>
    <mergeCell ref="C61:G61"/>
    <mergeCell ref="H61:I61"/>
    <mergeCell ref="J61:K61"/>
    <mergeCell ref="C62:G62"/>
    <mergeCell ref="H62:I62"/>
    <mergeCell ref="J62:K62"/>
    <mergeCell ref="C67:G67"/>
    <mergeCell ref="H67:I67"/>
    <mergeCell ref="J67:K67"/>
    <mergeCell ref="C68:G68"/>
    <mergeCell ref="H68:I68"/>
    <mergeCell ref="J68:K68"/>
    <mergeCell ref="B65:G65"/>
    <mergeCell ref="H65:I65"/>
    <mergeCell ref="J65:K65"/>
    <mergeCell ref="C66:G66"/>
    <mergeCell ref="H66:I66"/>
    <mergeCell ref="J66:K66"/>
    <mergeCell ref="C71:G71"/>
    <mergeCell ref="H71:I71"/>
    <mergeCell ref="J71:K71"/>
    <mergeCell ref="B72:G72"/>
    <mergeCell ref="H72:I72"/>
    <mergeCell ref="J72:K72"/>
    <mergeCell ref="C69:G69"/>
    <mergeCell ref="H69:I69"/>
    <mergeCell ref="J69:K69"/>
    <mergeCell ref="C70:G70"/>
    <mergeCell ref="H70:I70"/>
    <mergeCell ref="J70:K70"/>
    <mergeCell ref="B79:I79"/>
    <mergeCell ref="B80:I80"/>
    <mergeCell ref="C82:F82"/>
    <mergeCell ref="H82:I82"/>
    <mergeCell ref="C83:F83"/>
    <mergeCell ref="H83:I83"/>
    <mergeCell ref="B73:J73"/>
    <mergeCell ref="B74:J74"/>
    <mergeCell ref="B75:K75"/>
    <mergeCell ref="B76:I76"/>
    <mergeCell ref="B77:I77"/>
    <mergeCell ref="B78:I78"/>
    <mergeCell ref="B87:I87"/>
    <mergeCell ref="B88:H88"/>
    <mergeCell ref="B89:D90"/>
    <mergeCell ref="E89:E90"/>
    <mergeCell ref="F89:H89"/>
    <mergeCell ref="I89:I90"/>
    <mergeCell ref="F90:H90"/>
    <mergeCell ref="B84:F84"/>
    <mergeCell ref="G84:I84"/>
    <mergeCell ref="C85:F85"/>
    <mergeCell ref="H85:I85"/>
    <mergeCell ref="B86:F86"/>
    <mergeCell ref="G86:I86"/>
    <mergeCell ref="B103:G103"/>
    <mergeCell ref="H103:I103"/>
    <mergeCell ref="C96:F96"/>
    <mergeCell ref="H96:I96"/>
    <mergeCell ref="C97:F97"/>
    <mergeCell ref="H97:I97"/>
    <mergeCell ref="B98:G98"/>
    <mergeCell ref="H98:I98"/>
    <mergeCell ref="C91:F91"/>
    <mergeCell ref="H91:I91"/>
    <mergeCell ref="H92:I92"/>
    <mergeCell ref="C93:F93"/>
    <mergeCell ref="H93:I93"/>
    <mergeCell ref="C94:F94"/>
    <mergeCell ref="H94:I94"/>
    <mergeCell ref="C95:F95"/>
    <mergeCell ref="H95:I95"/>
    <mergeCell ref="M5:N6"/>
    <mergeCell ref="B111:E111"/>
    <mergeCell ref="H111:I111"/>
    <mergeCell ref="B112:G112"/>
    <mergeCell ref="H112:I112"/>
    <mergeCell ref="B113:G113"/>
    <mergeCell ref="H113:I113"/>
    <mergeCell ref="B107:G107"/>
    <mergeCell ref="H107:I107"/>
    <mergeCell ref="B108:J108"/>
    <mergeCell ref="B109:G109"/>
    <mergeCell ref="H109:I110"/>
    <mergeCell ref="B110:E110"/>
    <mergeCell ref="B104:G104"/>
    <mergeCell ref="H104:I104"/>
    <mergeCell ref="B105:G105"/>
    <mergeCell ref="H105:I105"/>
    <mergeCell ref="B106:G106"/>
    <mergeCell ref="H106:I106"/>
    <mergeCell ref="B99:J100"/>
    <mergeCell ref="B101:G101"/>
    <mergeCell ref="H101:I101"/>
    <mergeCell ref="B102:G102"/>
    <mergeCell ref="H102:I102"/>
  </mergeCells>
  <dataValidations count="2">
    <dataValidation type="list" allowBlank="1" showInputMessage="1" showErrorMessage="1" sqref="H3:I3" xr:uid="{00000000-0002-0000-0800-000000000000}">
      <formula1>$V$34:$V$36</formula1>
    </dataValidation>
    <dataValidation allowBlank="1" showInputMessage="1" showErrorMessage="1" prompt="Preencher aqui apenas se o serviço for tributado pelo SIMPLES NACIONAL." sqref="G95" xr:uid="{00000000-0002-0000-0800-000001000000}"/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Albuquerque Arruda</dc:creator>
  <cp:keywords/>
  <dc:description/>
  <cp:lastModifiedBy>Jonathann Rafael de Melo Silva</cp:lastModifiedBy>
  <cp:revision/>
  <dcterms:created xsi:type="dcterms:W3CDTF">2020-02-18T16:59:49Z</dcterms:created>
  <dcterms:modified xsi:type="dcterms:W3CDTF">2021-06-02T11:46:12Z</dcterms:modified>
  <cp:category/>
  <cp:contentStatus/>
</cp:coreProperties>
</file>